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Chinzorig\MAM\Urgent\"/>
    </mc:Choice>
  </mc:AlternateContent>
  <xr:revisionPtr revIDLastSave="0" documentId="8_{80C84C04-6F3E-42C5-B349-20C4F9336AB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Эхлэл" sheetId="1" r:id="rId1"/>
    <sheet name="1. Quant Methods" sheetId="2" r:id="rId2"/>
    <sheet name="2. Economics" sheetId="3" r:id="rId3"/>
    <sheet name="3. Financial Stmt" sheetId="4" r:id="rId4"/>
    <sheet name="4. Corporate Issuers" sheetId="5" r:id="rId5"/>
    <sheet name="5. Equity" sheetId="6" r:id="rId6"/>
    <sheet name="6. Fixed Income" sheetId="7" r:id="rId7"/>
    <sheet name="7. Deriv &amp; Portfolio" sheetId="8" r:id="rId8"/>
    <sheet name="8. Bonus +3" sheetId="9" r:id="rId9"/>
  </sheets>
  <calcPr calcId="0" calcCompleted="0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9" l="1"/>
  <c r="C23" i="9"/>
  <c r="C13" i="9"/>
  <c r="C67" i="8"/>
  <c r="C55" i="8"/>
  <c r="C44" i="8"/>
  <c r="C34" i="8"/>
  <c r="C24" i="8"/>
  <c r="C13" i="8"/>
  <c r="C70" i="7"/>
  <c r="C61" i="7"/>
  <c r="C50" i="7"/>
  <c r="C41" i="7"/>
  <c r="C32" i="7"/>
  <c r="C23" i="7"/>
  <c r="C14" i="7"/>
  <c r="C60" i="6"/>
  <c r="C51" i="6"/>
  <c r="C41" i="6"/>
  <c r="C32" i="6"/>
  <c r="C23" i="6"/>
  <c r="C13" i="6"/>
  <c r="C54" i="5"/>
  <c r="C45" i="5"/>
  <c r="C35" i="5"/>
  <c r="C24" i="5"/>
  <c r="C15" i="5"/>
  <c r="C86" i="4"/>
  <c r="C77" i="4"/>
  <c r="C68" i="4"/>
  <c r="C59" i="4"/>
  <c r="C50" i="4"/>
  <c r="C41" i="4"/>
  <c r="C32" i="4"/>
  <c r="C23" i="4"/>
  <c r="C12" i="4"/>
  <c r="C39" i="3"/>
  <c r="C30" i="3"/>
  <c r="C21" i="3"/>
  <c r="C12" i="3"/>
  <c r="C74" i="2"/>
  <c r="C65" i="2"/>
  <c r="C54" i="2"/>
  <c r="C42" i="2"/>
  <c r="C33" i="2"/>
  <c r="C23" i="2"/>
  <c r="C13" i="2"/>
</calcChain>
</file>

<file path=xl/sharedStrings.xml><?xml version="1.0" encoding="utf-8"?>
<sst xmlns="http://schemas.openxmlformats.org/spreadsheetml/2006/main" count="747" uniqueCount="491">
  <si>
    <t>CFA MONGOLIA</t>
  </si>
  <si>
    <t>CFA Level I
47 ЧУХАЛ ТОМЬЁО</t>
  </si>
  <si>
    <t>Автоматаар тооцоологддог Excel загвар</t>
  </si>
  <si>
    <t xml:space="preserve">  ХЭРЭГЛЭХ ЗААВАР</t>
  </si>
  <si>
    <t>1.</t>
  </si>
  <si>
    <t>Доорх sheet-үүдийн нэг рүү дараарай — топик тус бүрд томьёонууд бэлэн байна.</t>
  </si>
  <si>
    <t>2.</t>
  </si>
  <si>
    <t>ШАР өнгөтэй нүднүүд — таны оруулах HUVISAGCH (input). Тоо бичээд Enter дарна.</t>
  </si>
  <si>
    <t>3.</t>
  </si>
  <si>
    <t>ХӨХ өнгөтэй нүднүүд — томьёоны үр дүн (result). Автоматаар тооцоологдоно.</t>
  </si>
  <si>
    <t>4.</t>
  </si>
  <si>
    <t>Ямар ч хувьсагч өөрчилбөл бүх томьёо шинээр тооцоологдоно.</t>
  </si>
  <si>
    <t>5.</t>
  </si>
  <si>
    <t>Томьёо бүрийн хажууд монгол тайлбар, хэзээ ашиглах нь бичигдсэн.</t>
  </si>
  <si>
    <t xml:space="preserve">  ӨНГӨНИЙ УТГА</t>
  </si>
  <si>
    <t xml:space="preserve">  </t>
  </si>
  <si>
    <t>Шар нүд</t>
  </si>
  <si>
    <t>Та оруулах хувьсагч (input)</t>
  </si>
  <si>
    <t>Хөх нүд</t>
  </si>
  <si>
    <t>Автомат тооцоологдох үр дүн (formula)</t>
  </si>
  <si>
    <t>Алтан нүд</t>
  </si>
  <si>
    <t>Хэсгийн гарчиг (section header)</t>
  </si>
  <si>
    <t xml:space="preserve">  ТОПИК ЖАГСААЛТ</t>
  </si>
  <si>
    <t>1. Quantitative Methods</t>
  </si>
  <si>
    <t>TVM, Statistics, Probability</t>
  </si>
  <si>
    <t>7 томьёо</t>
  </si>
  <si>
    <t>2. Economics</t>
  </si>
  <si>
    <t>GDP, Elasticity, FX rates</t>
  </si>
  <si>
    <t>4 томьёо</t>
  </si>
  <si>
    <t>3. Financial Statements</t>
  </si>
  <si>
    <t>Profitability, Liquidity, Solvency Ratios</t>
  </si>
  <si>
    <t>9 томьёо</t>
  </si>
  <si>
    <t>4. Corporate Issuers</t>
  </si>
  <si>
    <t>WACC, Leverage, Working Capital</t>
  </si>
  <si>
    <t>5 томьёо</t>
  </si>
  <si>
    <t>5. Equity Valuation</t>
  </si>
  <si>
    <t>DDM, Multiples, Required Return</t>
  </si>
  <si>
    <t>6 томьёо</t>
  </si>
  <si>
    <t>6. Fixed Income</t>
  </si>
  <si>
    <t>Bond Pricing, Duration, Convexity</t>
  </si>
  <si>
    <t>7. Derivatives &amp; Portfolio</t>
  </si>
  <si>
    <t>Forward, Futures, CAPM, Sharpe</t>
  </si>
  <si>
    <t>────────────────────────────────────────────────────────────────────────────────</t>
  </si>
  <si>
    <t>© CFA Mongolia · cfa-mongolia.com · CFA® нь CFA Institute-ийн бүртгэлтэй худалдааны тэмдэг</t>
  </si>
  <si>
    <t>QUANTITATIVE METHODS</t>
  </si>
  <si>
    <t>Тоон Аргууд — TVM, Statistics, Probability</t>
  </si>
  <si>
    <t>#1  Ирээдүйн үнэ цэнэ (FV)</t>
  </si>
  <si>
    <t xml:space="preserve">  Future Value of a Single Sum</t>
  </si>
  <si>
    <t xml:space="preserve">  Томьёо:  FV = PV × (1 + r)^n</t>
  </si>
  <si>
    <t xml:space="preserve">  Хэрэглээ: Хадгаламжийн ирээдүйн үнэ цэнэ тооцоолох</t>
  </si>
  <si>
    <t xml:space="preserve">  Хувьсагч (Input)</t>
  </si>
  <si>
    <t>Утга</t>
  </si>
  <si>
    <t>Тэмдэглэгээ</t>
  </si>
  <si>
    <t>PV (Одоогийн үнэ цэнэ)</t>
  </si>
  <si>
    <t>PV</t>
  </si>
  <si>
    <t>r (Жилийн хүүгийн хувь)</t>
  </si>
  <si>
    <t>r</t>
  </si>
  <si>
    <t>n (Жилийн тоо)</t>
  </si>
  <si>
    <t>n</t>
  </si>
  <si>
    <t xml:space="preserve">  ➤ FV =</t>
  </si>
  <si>
    <t>Result</t>
  </si>
  <si>
    <t>#2  Одоогийн үнэ цэнэ (PV)</t>
  </si>
  <si>
    <t xml:space="preserve">  Present Value of a Single Future Sum</t>
  </si>
  <si>
    <t xml:space="preserve">  Томьёо:  PV = FV / (1 + r)^n</t>
  </si>
  <si>
    <t xml:space="preserve">  Хэрэглээ: Cash flow-н одоогийн үнийг тооцоолох</t>
  </si>
  <si>
    <t>FV (Ирээдүйн үнэ цэнэ)</t>
  </si>
  <si>
    <t>FV</t>
  </si>
  <si>
    <t>r (Хорогдуулах хувь)</t>
  </si>
  <si>
    <t xml:space="preserve">  ➤ PV =</t>
  </si>
  <si>
    <t>#3  Annuity-ийн одоогийн үнэ (PVA)</t>
  </si>
  <si>
    <t xml:space="preserve">  Present Value of an Ordinary Annuity</t>
  </si>
  <si>
    <t xml:space="preserve">  Томьёо:  PVA = PMT × [1 − (1+r)^(−n)] / r</t>
  </si>
  <si>
    <t xml:space="preserve">  Хэрэглээ: Зээл, тэтгэвэр, ипотекийн төлөвлөлт</t>
  </si>
  <si>
    <t>PMT (Тогтмол төлбөр)</t>
  </si>
  <si>
    <t>PMT</t>
  </si>
  <si>
    <t>n (Хугацааны тоо)</t>
  </si>
  <si>
    <t xml:space="preserve">  ➤ PVA =</t>
  </si>
  <si>
    <t>#4  Үр дүнтэй жилийн хүү (EAR)</t>
  </si>
  <si>
    <t xml:space="preserve">  Effective Annual Rate</t>
  </si>
  <si>
    <t xml:space="preserve">  Томьёо:  EAR = (1 + Stated/m)^m − 1</t>
  </si>
  <si>
    <t xml:space="preserve">  Хэрэглээ: Сар бүр vs жил бүр compounding-ыг харьцуулах</t>
  </si>
  <si>
    <t>Stated rate (Зарласан хүү)</t>
  </si>
  <si>
    <t>STATE</t>
  </si>
  <si>
    <t>m (Жилд хэдэн удаа нийлмэлжих)</t>
  </si>
  <si>
    <t>M</t>
  </si>
  <si>
    <t xml:space="preserve">  ➤ EAR =</t>
  </si>
  <si>
    <t>#5  Арифметик дундаж</t>
  </si>
  <si>
    <t xml:space="preserve">  Arithmetic Mean</t>
  </si>
  <si>
    <t xml:space="preserve">  Томьёо:  X̄ = (X₁ + X₂ + ... + Xₙ) / n</t>
  </si>
  <si>
    <t xml:space="preserve">  Хэрэглээ: Дундаж өгөөж тооцоолох</t>
  </si>
  <si>
    <t>Утга 1</t>
  </si>
  <si>
    <t>X1</t>
  </si>
  <si>
    <t>Утга 2</t>
  </si>
  <si>
    <t>X2</t>
  </si>
  <si>
    <t>Утга 3</t>
  </si>
  <si>
    <t>X3</t>
  </si>
  <si>
    <t>Утга 4</t>
  </si>
  <si>
    <t>X4</t>
  </si>
  <si>
    <t>Утга 5</t>
  </si>
  <si>
    <t>X5</t>
  </si>
  <si>
    <t xml:space="preserve">  ➤ Mean =</t>
  </si>
  <si>
    <t>#6  Геометрийн дундаж өгөөж</t>
  </si>
  <si>
    <t xml:space="preserve">  Geometric Mean Return</t>
  </si>
  <si>
    <t xml:space="preserve">  Томьёо:  G = [(1+R₁)×(1+R₂)×...×(1+Rₙ)]^(1/n) − 1</t>
  </si>
  <si>
    <t xml:space="preserve">  Хэрэглээ: Олон жилийн дундаж өгөөж — арифметикээс илүү бодит</t>
  </si>
  <si>
    <t>Жил 1 өгөөж</t>
  </si>
  <si>
    <t>R1</t>
  </si>
  <si>
    <t>Жил 2 өгөөж</t>
  </si>
  <si>
    <t>R2</t>
  </si>
  <si>
    <t>Жил 3 өгөөж</t>
  </si>
  <si>
    <t>R3</t>
  </si>
  <si>
    <t>Жил 4 өгөөж</t>
  </si>
  <si>
    <t>R4</t>
  </si>
  <si>
    <t xml:space="preserve">  ➤ Geo Mean =</t>
  </si>
  <si>
    <t>#7  Хэлбэлзлийн коэффициент (CV)</t>
  </si>
  <si>
    <t xml:space="preserve">  Coefficient of Variation</t>
  </si>
  <si>
    <t xml:space="preserve">  Томьёо:  CV = σ / μ</t>
  </si>
  <si>
    <t xml:space="preserve">  Хэрэглээ: 1 нэгж өгөөжид ноогдох эрсдэл — хөрөнгө оруулалт харьцуулах</t>
  </si>
  <si>
    <t>σ (Стандарт хазайлт)</t>
  </si>
  <si>
    <t>SD</t>
  </si>
  <si>
    <t>μ (Дундаж)</t>
  </si>
  <si>
    <t>MU</t>
  </si>
  <si>
    <t xml:space="preserve">  ➤ CV =</t>
  </si>
  <si>
    <t>ECONOMICS</t>
  </si>
  <si>
    <t>Эдийн засаг — GDP, Elasticity, FX</t>
  </si>
  <si>
    <t>#8  Бодит ДНБ-ний өсөлт</t>
  </si>
  <si>
    <t xml:space="preserve">  Real GDP Growth Rate</t>
  </si>
  <si>
    <t xml:space="preserve">  Томьёо:  Growth = (GDPₜ − GDPₜ₋₁) / GDPₜ₋₁</t>
  </si>
  <si>
    <t xml:space="preserve">  Хэрэглээ: Эдийн засгийн жинхэнэ өсөлтийг тооцоолох</t>
  </si>
  <si>
    <t>Энэ оны бодит ДНБ</t>
  </si>
  <si>
    <t>GDP1</t>
  </si>
  <si>
    <t>Өмнөх оны бодит ДНБ</t>
  </si>
  <si>
    <t>GDP0</t>
  </si>
  <si>
    <t xml:space="preserve">  ➤ Growth Rate =</t>
  </si>
  <si>
    <t>#9  Эрэлтийн үнийн мэдрэмж</t>
  </si>
  <si>
    <t xml:space="preserve">  Price Elasticity of Demand</t>
  </si>
  <si>
    <t xml:space="preserve">  Томьёо:  Eₚ = %ΔQd / %ΔP</t>
  </si>
  <si>
    <t xml:space="preserve">  |E| &gt; 1: мэдрэмжтэй, |E| &lt; 1: мэдрэмжгүй</t>
  </si>
  <si>
    <t>Эрэлтийн % өөрчлөлт</t>
  </si>
  <si>
    <t>QCH</t>
  </si>
  <si>
    <t>Үнийн % өөрчлөлт</t>
  </si>
  <si>
    <t>PCH</t>
  </si>
  <si>
    <t xml:space="preserve">  ➤ Elasticity =</t>
  </si>
  <si>
    <t>#10  Cross валютын ханш</t>
  </si>
  <si>
    <t xml:space="preserve">  Cross Exchange Rate</t>
  </si>
  <si>
    <t xml:space="preserve">  Томьёо:  Cross = (A/B) × (B/C) → A/C</t>
  </si>
  <si>
    <t xml:space="preserve">  Хэрэглээ: 3-р валютын ханшийг 2 ханшаар тооцоолох</t>
  </si>
  <si>
    <t>USD/MNT ханш</t>
  </si>
  <si>
    <t>USDMNT</t>
  </si>
  <si>
    <t>EUR/USD ханш</t>
  </si>
  <si>
    <t>EURUSD</t>
  </si>
  <si>
    <t xml:space="preserve">  ➤ EUR/MNT =</t>
  </si>
  <si>
    <t>#11  Forward premium / discount</t>
  </si>
  <si>
    <t xml:space="preserve">  Forward Premium or Discount</t>
  </si>
  <si>
    <t xml:space="preserve">  Томьёо:  Premium = (Forward − Spot) / Spot</t>
  </si>
  <si>
    <t xml:space="preserve">  Эерэг = premium, сөрөг = discount</t>
  </si>
  <si>
    <t>Forward rate</t>
  </si>
  <si>
    <t>FWD</t>
  </si>
  <si>
    <t>Spot rate</t>
  </si>
  <si>
    <t>SPOT</t>
  </si>
  <si>
    <t xml:space="preserve">  ➤ Premium =</t>
  </si>
  <si>
    <t>FINANCIAL STATEMENT ANALYSIS</t>
  </si>
  <si>
    <t>Санхүүгийн тайлангийн шинжилгээ — Ratios</t>
  </si>
  <si>
    <t>#12  Current Ratio (Богино хугацаат төлбөрийн чадвар)</t>
  </si>
  <si>
    <t xml:space="preserve">  Current Ratio</t>
  </si>
  <si>
    <t xml:space="preserve">  Томьёо:  CR = Current Assets / Current Liabilities</t>
  </si>
  <si>
    <t xml:space="preserve">  &gt; 1: богино хугацаанд төлбөрийн чадвартай</t>
  </si>
  <si>
    <t>Current Assets</t>
  </si>
  <si>
    <t>CA</t>
  </si>
  <si>
    <t>Current Liabilities</t>
  </si>
  <si>
    <t>CL</t>
  </si>
  <si>
    <t xml:space="preserve">  ➤ Current Ratio =</t>
  </si>
  <si>
    <t>#13  Quick Ratio (Хурдан чадвар)</t>
  </si>
  <si>
    <t xml:space="preserve">  Quick Ratio (Acid Test)</t>
  </si>
  <si>
    <t xml:space="preserve">  Томьёо:  Quick = (Cash + Securities + Receivables) / CL</t>
  </si>
  <si>
    <t xml:space="preserve">  Бараа материалгүйгээр төлбөрийн чадварыг харна</t>
  </si>
  <si>
    <t>Cash</t>
  </si>
  <si>
    <t>CASH</t>
  </si>
  <si>
    <t>Receivables</t>
  </si>
  <si>
    <t>RCV</t>
  </si>
  <si>
    <t>Marketable securities</t>
  </si>
  <si>
    <t>MKT</t>
  </si>
  <si>
    <t xml:space="preserve">  ➤ Quick Ratio =</t>
  </si>
  <si>
    <t>#14  Debt-to-Equity (Зээл/Хувь нийлүүлэгчдийн өмч)</t>
  </si>
  <si>
    <t xml:space="preserve">  Debt-to-Equity Ratio</t>
  </si>
  <si>
    <t xml:space="preserve">  Томьёо:  D/E = Total Debt / Total Equity</t>
  </si>
  <si>
    <t xml:space="preserve">  Их D/E = өндөр санхүүгийн хөшүүрэг (leverage)</t>
  </si>
  <si>
    <t>Total Debt</t>
  </si>
  <si>
    <t>DEBT</t>
  </si>
  <si>
    <t>Total Equity</t>
  </si>
  <si>
    <t>EQUITY</t>
  </si>
  <si>
    <t xml:space="preserve">  ➤ D/E =</t>
  </si>
  <si>
    <t>#15  Нийт ашгийн маржин</t>
  </si>
  <si>
    <t xml:space="preserve">  Gross Profit Margin</t>
  </si>
  <si>
    <t xml:space="preserve">  Томьёо:  GPM = (Revenue − COGS) / Revenue</t>
  </si>
  <si>
    <t xml:space="preserve">  Бүтээгдэхүүний ашигт ажиллагааг харна</t>
  </si>
  <si>
    <t>Revenue</t>
  </si>
  <si>
    <t>REV</t>
  </si>
  <si>
    <t>COGS</t>
  </si>
  <si>
    <t xml:space="preserve">  ➤ GPM =</t>
  </si>
  <si>
    <t>#16  Цэвэр ашгийн маржин</t>
  </si>
  <si>
    <t xml:space="preserve">  Net Profit Margin</t>
  </si>
  <si>
    <t xml:space="preserve">  Томьёо:  NPM = Net Income / Revenue</t>
  </si>
  <si>
    <t xml:space="preserve">  Бүх зардлын дараах ашиг — бизнесийн чанарын гол үзүүлэлт</t>
  </si>
  <si>
    <t>Net Income</t>
  </si>
  <si>
    <t>NI</t>
  </si>
  <si>
    <t xml:space="preserve">  ➤ Net Margin =</t>
  </si>
  <si>
    <t>#17  Хөрөнгийн өгөөж (ROA)</t>
  </si>
  <si>
    <t xml:space="preserve">  Return on Assets</t>
  </si>
  <si>
    <t xml:space="preserve">  Томьёо:  ROA = Net Income / Total Assets</t>
  </si>
  <si>
    <t xml:space="preserve">  Компани хөрөнгөө хэр үр дүнтэй ашиглаж байгаа</t>
  </si>
  <si>
    <t>Average Total Assets</t>
  </si>
  <si>
    <t>ASSETS</t>
  </si>
  <si>
    <t xml:space="preserve">  ➤ ROA =</t>
  </si>
  <si>
    <t>#18  Хувь нийлүүлэгчийн өгөөж (ROE)</t>
  </si>
  <si>
    <t xml:space="preserve">  Return on Equity</t>
  </si>
  <si>
    <t xml:space="preserve">  Томьёо:  ROE = Net Income / Equity</t>
  </si>
  <si>
    <t xml:space="preserve">  DuPont: ROE = NPM × Asset Turnover × Leverage</t>
  </si>
  <si>
    <t>Average Equity</t>
  </si>
  <si>
    <t>EQ</t>
  </si>
  <si>
    <t xml:space="preserve">  ➤ ROE =</t>
  </si>
  <si>
    <t>#19  Бараа материалын эргэлт</t>
  </si>
  <si>
    <t xml:space="preserve">  Inventory Turnover</t>
  </si>
  <si>
    <t xml:space="preserve">  Томьёо:  Inv Turnover = COGS / Avg Inventory</t>
  </si>
  <si>
    <t xml:space="preserve">  Барааг хэр хурдан зарж байгаа — өндөр нь сайн</t>
  </si>
  <si>
    <t>Average Inventory</t>
  </si>
  <si>
    <t>INV</t>
  </si>
  <si>
    <t xml:space="preserve">  ➤ Inv Turnover =</t>
  </si>
  <si>
    <t>#20  Авлагын дундаж өдөр (DSO)</t>
  </si>
  <si>
    <t xml:space="preserve">  Days Sales Outstanding</t>
  </si>
  <si>
    <t xml:space="preserve">  Томьёо:  DSO = (AR / Sales) × 365</t>
  </si>
  <si>
    <t xml:space="preserve">  Авлагаа хэдэн өдөрт цуглуулдаг — бага нь сайн</t>
  </si>
  <si>
    <t>Accounts Receivable</t>
  </si>
  <si>
    <t>AR</t>
  </si>
  <si>
    <t>Annual Credit Sales</t>
  </si>
  <si>
    <t>SALES</t>
  </si>
  <si>
    <t xml:space="preserve">  ➤ DSO (өдөр) =</t>
  </si>
  <si>
    <t>CORPORATE ISSUERS</t>
  </si>
  <si>
    <t>Корпорацийн санхүү — WACC, Leverage</t>
  </si>
  <si>
    <t>#21  Жинлэсэн дундаж капиталын зардал (WACC)</t>
  </si>
  <si>
    <t xml:space="preserve">  Weighted Average Cost of Capital</t>
  </si>
  <si>
    <t xml:space="preserve">  Томьёо:  WACC = (E/V)×Re + (D/V)×Rd×(1−t)</t>
  </si>
  <si>
    <t xml:space="preserve">  Компанийн дундаж капиталын зардал — DCF discount rate</t>
  </si>
  <si>
    <t>E (Equity market value)</t>
  </si>
  <si>
    <t>E</t>
  </si>
  <si>
    <t>D (Debt market value)</t>
  </si>
  <si>
    <t>D</t>
  </si>
  <si>
    <t>Re (Cost of equity)</t>
  </si>
  <si>
    <t>RE</t>
  </si>
  <si>
    <t>Rd (Cost of debt)</t>
  </si>
  <si>
    <t>RD</t>
  </si>
  <si>
    <t>t (Tax rate)</t>
  </si>
  <si>
    <t>T</t>
  </si>
  <si>
    <t xml:space="preserve">  ➤ WACC =</t>
  </si>
  <si>
    <t>#22  Давуу эрхийн хувьцааны зардал</t>
  </si>
  <si>
    <t xml:space="preserve">  Cost of Preferred Stock</t>
  </si>
  <si>
    <t xml:space="preserve">  Томьёо:  Rp = Dp / Pp</t>
  </si>
  <si>
    <t xml:space="preserve">  Тогтмол ногдол ашиг хуваадаг хувьцааны зардал</t>
  </si>
  <si>
    <t>Dp (Preferred dividend)</t>
  </si>
  <si>
    <t>DP</t>
  </si>
  <si>
    <t>Pp (Preferred price)</t>
  </si>
  <si>
    <t>PP</t>
  </si>
  <si>
    <t xml:space="preserve">  ➤ Cost of Pref =</t>
  </si>
  <si>
    <t>#23  Үйл ажиллагааны хөшүүрэг (DOL)</t>
  </si>
  <si>
    <t xml:space="preserve">  Degree of Operating Leverage</t>
  </si>
  <si>
    <t xml:space="preserve">  Томьёо:  DOL = Q(P−V) / [Q(P−V) − F]</t>
  </si>
  <si>
    <t xml:space="preserve">  Sales 1% өсөхөд EBIT хэдэн % өсөх вэ</t>
  </si>
  <si>
    <t>Q (Sales units)</t>
  </si>
  <si>
    <t>Q</t>
  </si>
  <si>
    <t>P (Price per unit)</t>
  </si>
  <si>
    <t>P</t>
  </si>
  <si>
    <t>V (Variable cost per unit)</t>
  </si>
  <si>
    <t>V</t>
  </si>
  <si>
    <t>F (Fixed costs)</t>
  </si>
  <si>
    <t>F</t>
  </si>
  <si>
    <t xml:space="preserve">  ➤ DOL =</t>
  </si>
  <si>
    <t>#24  Мөнгөн хөрвөх мөчлөг (CCC)</t>
  </si>
  <si>
    <t xml:space="preserve">  Cash Conversion Cycle</t>
  </si>
  <si>
    <t xml:space="preserve">  Томьёо:  CCC = DOI + DSO − DPO</t>
  </si>
  <si>
    <t xml:space="preserve">  Бэлэн мөнгө гарч буцаж ирэх хоног — бага нь сайн</t>
  </si>
  <si>
    <t>Days of Inventory</t>
  </si>
  <si>
    <t>DOI</t>
  </si>
  <si>
    <t>Days Sales Outstanding</t>
  </si>
  <si>
    <t>DSO</t>
  </si>
  <si>
    <t>Days Payable Outstanding</t>
  </si>
  <si>
    <t>DPO</t>
  </si>
  <si>
    <t xml:space="preserve">  ➤ CCC (өдөр) =</t>
  </si>
  <si>
    <t>#25  Татварын дараах зээлийн зардал</t>
  </si>
  <si>
    <t xml:space="preserve">  After-tax Cost of Debt</t>
  </si>
  <si>
    <t xml:space="preserve">  Томьёо:  Rd(after-tax) = Rd × (1 − t)</t>
  </si>
  <si>
    <t xml:space="preserve">  Зээлийн хүү татвар хасагддаг учир бодит зардал бага байдаг</t>
  </si>
  <si>
    <t>Rd (Pre-tax cost of debt)</t>
  </si>
  <si>
    <t xml:space="preserve">  ➤ After-tax Rd =</t>
  </si>
  <si>
    <t>EQUITY VALUATION</t>
  </si>
  <si>
    <t>Хувьцааны үнэлгээ — DDM, Multiples</t>
  </si>
  <si>
    <t>#26  Gordon Growth Model (DDM)</t>
  </si>
  <si>
    <t xml:space="preserve">  Gordon Growth Dividend Discount Model</t>
  </si>
  <si>
    <t xml:space="preserve">  Томьёо:  P₀ = D₁ / (r − g)</t>
  </si>
  <si>
    <t xml:space="preserve">  Тогтвортой өсөлттэй компанийн хувьцааны үнэ</t>
  </si>
  <si>
    <t>D1 (Дараа жилийн ногдол ашиг)</t>
  </si>
  <si>
    <t>D1</t>
  </si>
  <si>
    <t>r (Шаардлагатай өгөөж)</t>
  </si>
  <si>
    <t>R</t>
  </si>
  <si>
    <t>g (Тогтвортой өсөлтийн хувь)</t>
  </si>
  <si>
    <t>G</t>
  </si>
  <si>
    <t xml:space="preserve">  ➤ Stock Price =</t>
  </si>
  <si>
    <t>#27  CAPM — Шаардлагатай өгөөж</t>
  </si>
  <si>
    <t xml:space="preserve">  Capital Asset Pricing Model</t>
  </si>
  <si>
    <t xml:space="preserve">  Томьёо:  Re = Rf + β × (Rm − Rf)</t>
  </si>
  <si>
    <t xml:space="preserve">  Хувьцааны эрсдэлд тохирсон өгөөж</t>
  </si>
  <si>
    <t>Rf (Risk-free rate)</t>
  </si>
  <si>
    <t>RF</t>
  </si>
  <si>
    <t>β (Beta)</t>
  </si>
  <si>
    <t>B</t>
  </si>
  <si>
    <t>Rm (Market return)</t>
  </si>
  <si>
    <t>RM</t>
  </si>
  <si>
    <t xml:space="preserve">  ➤ Required Return =</t>
  </si>
  <si>
    <t>#28  P/E коэффициент</t>
  </si>
  <si>
    <t xml:space="preserve">  Price-to-Earnings Ratio</t>
  </si>
  <si>
    <t xml:space="preserve">  Томьёо:  P/E = Price / EPS</t>
  </si>
  <si>
    <t xml:space="preserve">  Үнэлгээний хамгийн өргөн ашигладаг multiple</t>
  </si>
  <si>
    <t>Price per share</t>
  </si>
  <si>
    <t>EPS</t>
  </si>
  <si>
    <t xml:space="preserve">  ➤ P/E =</t>
  </si>
  <si>
    <t>#29  PEG коэффициент</t>
  </si>
  <si>
    <t xml:space="preserve">  Price/Earnings to Growth Ratio</t>
  </si>
  <si>
    <t xml:space="preserve">  Томьёо:  PEG = P/E ÷ Growth%</t>
  </si>
  <si>
    <t xml:space="preserve">  PEG &lt; 1: ихэвчлэн undervalued, PEG &gt; 1: overvalued</t>
  </si>
  <si>
    <t>P/E ratio</t>
  </si>
  <si>
    <t>PE</t>
  </si>
  <si>
    <t>Earnings growth (%)</t>
  </si>
  <si>
    <t>GROWTH</t>
  </si>
  <si>
    <t xml:space="preserve">  ➤ PEG =</t>
  </si>
  <si>
    <t>#30  Зөвтгөгдсөн P/B харьцаа</t>
  </si>
  <si>
    <t xml:space="preserve">  Justified Price-to-Book</t>
  </si>
  <si>
    <t xml:space="preserve">  Томьёо:  P/B = (ROE − g) / (r − g)</t>
  </si>
  <si>
    <t xml:space="preserve">  Үндсэн үзүүлэлтэд тулгуурласан зохистой P/B</t>
  </si>
  <si>
    <t>ROE</t>
  </si>
  <si>
    <t>g (growth)</t>
  </si>
  <si>
    <t>r (required return)</t>
  </si>
  <si>
    <t xml:space="preserve">  ➤ Justified P/B =</t>
  </si>
  <si>
    <t>#31  Тогтвортой өсөлтийн хурд (SGR)</t>
  </si>
  <si>
    <t xml:space="preserve">  Sustainable Growth Rate</t>
  </si>
  <si>
    <t xml:space="preserve">  Томьёо:  g = ROE × b</t>
  </si>
  <si>
    <t xml:space="preserve">  Гадны санхүүжилтгүйгээр өсөж чадах хурд</t>
  </si>
  <si>
    <t>Retention ratio (b)</t>
  </si>
  <si>
    <t xml:space="preserve">  ➤ Sustainable g =</t>
  </si>
  <si>
    <t>FIXED INCOME</t>
  </si>
  <si>
    <t>Бондын зах зээл — Pricing, Duration</t>
  </si>
  <si>
    <t>#32  Бондын үнэ (жилийн купон)</t>
  </si>
  <si>
    <t xml:space="preserve">  Bond Price (Annual Coupon)</t>
  </si>
  <si>
    <t xml:space="preserve">  Томьёо:  P = C × [1−(1+y)⁻ⁿ]/y + FV/(1+y)ⁿ</t>
  </si>
  <si>
    <t xml:space="preserve">  Купон + үндсэн төлбөрийн PV-ийн нийлбэр</t>
  </si>
  <si>
    <t>Coupon ($)</t>
  </si>
  <si>
    <t>C</t>
  </si>
  <si>
    <t>YTM</t>
  </si>
  <si>
    <t>Y</t>
  </si>
  <si>
    <t>n (years to maturity)</t>
  </si>
  <si>
    <t>N</t>
  </si>
  <si>
    <t>Face value</t>
  </si>
  <si>
    <t xml:space="preserve">  ➤ Bond Price =</t>
  </si>
  <si>
    <t>#33  Гүйлгээний өгөөж (Current Yield)</t>
  </si>
  <si>
    <t xml:space="preserve">  Current Yield</t>
  </si>
  <si>
    <t xml:space="preserve">  Томьёо:  CY = Annual Coupon / Bond Price</t>
  </si>
  <si>
    <t xml:space="preserve">  Жилийн купоны өгөөж — энгийн ойлголцол</t>
  </si>
  <si>
    <t>Annual Coupon</t>
  </si>
  <si>
    <t>Bond Price</t>
  </si>
  <si>
    <t xml:space="preserve">  ➤ Current Yield =</t>
  </si>
  <si>
    <t>#34  Macaulay Duration (ойролцоо)</t>
  </si>
  <si>
    <t xml:space="preserve">  Macaulay Duration Approximation</t>
  </si>
  <si>
    <t xml:space="preserve">  Томьёо:  Macaulay D = Mod Duration × (1 + YTM)</t>
  </si>
  <si>
    <t xml:space="preserve">  Cash flow-уудын дундаж жинлэсэн хугацаа (жилээр)</t>
  </si>
  <si>
    <t>Modified Duration</t>
  </si>
  <si>
    <t>MD</t>
  </si>
  <si>
    <t xml:space="preserve">  ➤ Macaulay D =</t>
  </si>
  <si>
    <t>#35  Үнийн өөрчлөлт (Duration аргаар)</t>
  </si>
  <si>
    <t xml:space="preserve">  Approximate Bond Price Change Using Duration</t>
  </si>
  <si>
    <t xml:space="preserve">  Томьёо:  %ΔP ≈ −Mod Duration × Δy</t>
  </si>
  <si>
    <t xml:space="preserve">  YTM 50bps өсөхөд бондын үнэ хэдэн % буурахыг тооцоолно</t>
  </si>
  <si>
    <t>Δy (YTM өөрчлөлт)</t>
  </si>
  <si>
    <t>DY</t>
  </si>
  <si>
    <t xml:space="preserve">  ➤ % Price Change =</t>
  </si>
  <si>
    <t>#36  Convexity нэмэлт</t>
  </si>
  <si>
    <t xml:space="preserve">  Convexity Adjustment</t>
  </si>
  <si>
    <t xml:space="preserve">  Томьёо:  Adj = ½ × Convexity × (Δy)²</t>
  </si>
  <si>
    <t xml:space="preserve">  Том YTM өөрчлөлтөд duration-ийг засах нэмэлт</t>
  </si>
  <si>
    <t>Convexity</t>
  </si>
  <si>
    <t>CON</t>
  </si>
  <si>
    <t>Δy</t>
  </si>
  <si>
    <t xml:space="preserve">  ➤ Convexity Adj =</t>
  </si>
  <si>
    <t>#37  YTM (ойролцоогоор)</t>
  </si>
  <si>
    <t xml:space="preserve">  YTM Approximation Formula</t>
  </si>
  <si>
    <t xml:space="preserve">  Томьёо:  YTM ≈ [C + (F−P)/n] / [(F+P)/2]</t>
  </si>
  <si>
    <t xml:space="preserve">  Бондын ойролцоо YTM — хурдан тооцоолох</t>
  </si>
  <si>
    <t>Bond price</t>
  </si>
  <si>
    <t>n (years)</t>
  </si>
  <si>
    <t xml:space="preserve">  ➤ YTM ≈</t>
  </si>
  <si>
    <t>#38  Forward хүү</t>
  </si>
  <si>
    <t xml:space="preserve">  Forward Rate (1y forward, 1y from now)</t>
  </si>
  <si>
    <t xml:space="preserve">  Томьёо:  (1+S₂)² = (1+S₁) × (1+f₁,₁)</t>
  </si>
  <si>
    <t xml:space="preserve">  Хүүгийн муруйнаас гарган авдаг ирээдүйн хүү</t>
  </si>
  <si>
    <t>2-year spot rate</t>
  </si>
  <si>
    <t>S2</t>
  </si>
  <si>
    <t>1-year spot rate</t>
  </si>
  <si>
    <t>S1</t>
  </si>
  <si>
    <t xml:space="preserve">  ➤ 1y1y Forward =</t>
  </si>
  <si>
    <t>DERIVATIVES &amp; PORTFOLIO</t>
  </si>
  <si>
    <t>Деривативууд ба Багц — Forward, CAPM, Sharpe</t>
  </si>
  <si>
    <t>#39  Forward үнэ (орлогогүй активт)</t>
  </si>
  <si>
    <t xml:space="preserve">  Forward Price (No-Income Asset)</t>
  </si>
  <si>
    <t xml:space="preserve">  Томьёо:  F₀ = S₀ × (1 + Rf)^T</t>
  </si>
  <si>
    <t xml:space="preserve">  Алт, төмөр гэх мэт орлого үүсгэдэггүй активуудад</t>
  </si>
  <si>
    <t>S₀ (Spot price)</t>
  </si>
  <si>
    <t>S</t>
  </si>
  <si>
    <t>Rf (Risk-free)</t>
  </si>
  <si>
    <t>T (Years)</t>
  </si>
  <si>
    <t xml:space="preserve">  ➤ Forward =</t>
  </si>
  <si>
    <t>#40  Forward үнэ (орлоготой активт)</t>
  </si>
  <si>
    <t xml:space="preserve">  Forward Price (Income-Producing Asset)</t>
  </si>
  <si>
    <t xml:space="preserve">  Томьёо:  F₀ = (S₀ − PV of income) × (1+Rf)^T</t>
  </si>
  <si>
    <t xml:space="preserve">  Ногдол ашиг өгдөг хувьцаа, купонтой бондуудад</t>
  </si>
  <si>
    <t>S₀</t>
  </si>
  <si>
    <t>Rf</t>
  </si>
  <si>
    <t>Income (PV)</t>
  </si>
  <si>
    <t>I</t>
  </si>
  <si>
    <t>#41  Sharpe коэффициент</t>
  </si>
  <si>
    <t xml:space="preserve">  Sharpe Ratio</t>
  </si>
  <si>
    <t xml:space="preserve">  Томьёо:  Sharpe = (Rp − Rf) / σ</t>
  </si>
  <si>
    <t xml:space="preserve">  1 нэгж эрсдэлд оногдох илүүдэл өгөөж — өндөр нь сайн</t>
  </si>
  <si>
    <t>Rp (Portfolio return)</t>
  </si>
  <si>
    <t>RP</t>
  </si>
  <si>
    <t>σ (Std deviation)</t>
  </si>
  <si>
    <t xml:space="preserve">  ➤ Sharpe =</t>
  </si>
  <si>
    <t>#42  Treynor коэффициент</t>
  </si>
  <si>
    <t xml:space="preserve">  Treynor Ratio</t>
  </si>
  <si>
    <t xml:space="preserve">  Томьёо:  Treynor = (Rp − Rf) / β</t>
  </si>
  <si>
    <t xml:space="preserve">  Системийн эрсдэлд оногдох илүүдэл өгөөж</t>
  </si>
  <si>
    <t>β (Portfolio beta)</t>
  </si>
  <si>
    <t xml:space="preserve">  ➤ Treynor =</t>
  </si>
  <si>
    <t>#43  Багцын өгөөж (2 актив)</t>
  </si>
  <si>
    <t xml:space="preserve">  Portfolio Return — 2 Assets</t>
  </si>
  <si>
    <t xml:space="preserve">  Томьёо:  Rp = w₁R₁ + w₂R₂</t>
  </si>
  <si>
    <t xml:space="preserve">  Активуудын жинлэсэн дундаж өгөөж</t>
  </si>
  <si>
    <t>w₁ (Жин 1)</t>
  </si>
  <si>
    <t>W1</t>
  </si>
  <si>
    <t>w₂ (Жин 2)</t>
  </si>
  <si>
    <t>W2</t>
  </si>
  <si>
    <t>R₁ (Өгөөж 1)</t>
  </si>
  <si>
    <t>R₂ (Өгөөж 2)</t>
  </si>
  <si>
    <t xml:space="preserve">  ➤ Portfolio Return =</t>
  </si>
  <si>
    <t>#44  Багцын дисперс (2 актив)</t>
  </si>
  <si>
    <t xml:space="preserve">  Portfolio Variance — 2 Assets</t>
  </si>
  <si>
    <t xml:space="preserve">  Томьёо:  σp² = w₁²σ₁² + w₂²σ₂² + 2w₁w₂σ₁σ₂ρ</t>
  </si>
  <si>
    <t xml:space="preserve">  Багцын нийт эрсдэл — correlation-аас хамаарна</t>
  </si>
  <si>
    <t>w₁</t>
  </si>
  <si>
    <t>w₂</t>
  </si>
  <si>
    <t>σ₁ (Std dev 1)</t>
  </si>
  <si>
    <t>σ₂ (Std dev 2)</t>
  </si>
  <si>
    <t>ρ (Correlation)</t>
  </si>
  <si>
    <t>RHO</t>
  </si>
  <si>
    <t xml:space="preserve">  ➤ Portfolio Variance =</t>
  </si>
  <si>
    <t>BONUS — 3 НЭМЭЛТ</t>
  </si>
  <si>
    <t>Шалгалтад их орж ирдэг 3 нэмэлт томьёо</t>
  </si>
  <si>
    <t>#45  Эзэмшсэн хугацааны өгөөж (HPR)</t>
  </si>
  <si>
    <t xml:space="preserve">  Holding Period Return</t>
  </si>
  <si>
    <t xml:space="preserve">  Томьёо:  HPR = (P₁ − P₀ + Income) / P₀</t>
  </si>
  <si>
    <t xml:space="preserve">  Тодорхой хугацаанд хөрөнгө оруулалтын нийт өгөөж</t>
  </si>
  <si>
    <t>End price</t>
  </si>
  <si>
    <t>P1</t>
  </si>
  <si>
    <t>Begin price</t>
  </si>
  <si>
    <t>P0</t>
  </si>
  <si>
    <t>Income (dividend)</t>
  </si>
  <si>
    <t xml:space="preserve">  ➤ HPR =</t>
  </si>
  <si>
    <t>#46  Үндсэн EPS</t>
  </si>
  <si>
    <t xml:space="preserve">  Basic Earnings Per Share</t>
  </si>
  <si>
    <t xml:space="preserve">  Томьёо:  EPS = (Net Income − Preferred Div) / Shares</t>
  </si>
  <si>
    <t xml:space="preserve">  Нэг хувьцаанд оногдох цэвэр ашиг</t>
  </si>
  <si>
    <t>Preferred Dividends</t>
  </si>
  <si>
    <t>PD</t>
  </si>
  <si>
    <t>Weighted Avg Shares</t>
  </si>
  <si>
    <t>SH</t>
  </si>
  <si>
    <t xml:space="preserve">  ➤ Basic EPS =</t>
  </si>
  <si>
    <t>#47  Information коэффициент</t>
  </si>
  <si>
    <t xml:space="preserve">  Information Ratio</t>
  </si>
  <si>
    <t xml:space="preserve">  Томьёо:  IR = (Rp − Rb) / Tracking Error</t>
  </si>
  <si>
    <t xml:space="preserve">  Active management-ийн чанарын үзүүлэлт</t>
  </si>
  <si>
    <t>Rb (Benchmark return)</t>
  </si>
  <si>
    <t>RB</t>
  </si>
  <si>
    <t>Tracking Error (σ)</t>
  </si>
  <si>
    <t>TE</t>
  </si>
  <si>
    <t xml:space="preserve">  ➤ Information Ratio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</si>
</sst>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.00"/>
    <numFmt numFmtId="165" formatCode="0.0000%"/>
    <numFmt numFmtId="166" formatCode="0.000"/>
    <numFmt numFmtId="167" formatCode="\$#,##0"/>
    <numFmt numFmtId="168" formatCode="0.0000"/>
    <numFmt numFmtId="169" formatCode="0.0"/>
  </numFmts>
  <fonts count="24" x14ac:knownFonts="1">
    <font>
      <sz val="11"/>
      <color theme="1"/>
      <name val="Calibri"/>
      <family val="2"/>
      <charset val="1"/>
    </font>
    <font>
      <b/>
      <i/>
      <sz val="10"/>
      <color rgb="FFC9A227"/>
      <name val="Arial"/>
      <family val="2"/>
    </font>
    <font>
      <b/>
      <sz val="24"/>
      <color rgb="FFFFFFFF"/>
      <name val="Arial"/>
      <family val="2"/>
    </font>
    <font>
      <i/>
      <sz val="11"/>
      <color rgb="FFFFFFFF"/>
      <name val="Arial"/>
      <family val="2"/>
    </font>
    <font>
      <b/>
      <sz val="14"/>
      <color rgb="FF0F1A2E"/>
      <name val="Arial"/>
      <family val="2"/>
    </font>
    <font>
      <b/>
      <sz val="11"/>
      <color rgb="FFC9A227"/>
      <name val="Arial"/>
      <family val="2"/>
    </font>
    <font>
      <sz val="10"/>
      <color rgb="FF333333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F1A2E"/>
      <name val="Arial"/>
      <family val="2"/>
    </font>
    <font>
      <b/>
      <sz val="11"/>
      <color rgb="FF0F1A2E"/>
      <name val="Arial"/>
      <family val="2"/>
    </font>
    <font>
      <i/>
      <sz val="10"/>
      <color rgb="FF666666"/>
      <name val="Arial"/>
      <family val="2"/>
    </font>
    <font>
      <b/>
      <sz val="10"/>
      <color rgb="FF00B7D4"/>
      <name val="Arial"/>
      <family val="2"/>
    </font>
    <font>
      <sz val="8"/>
      <color rgb="FFCCCCCC"/>
      <name val="Arial"/>
      <family val="2"/>
    </font>
    <font>
      <i/>
      <sz val="8"/>
      <color rgb="FF999999"/>
      <name val="Arial"/>
      <family val="2"/>
    </font>
    <font>
      <b/>
      <sz val="20"/>
      <color rgb="FFFFFFFF"/>
      <name val="Arial"/>
      <family val="2"/>
    </font>
    <font>
      <i/>
      <sz val="11"/>
      <color rgb="FFC9A227"/>
      <name val="Arial"/>
      <family val="2"/>
    </font>
    <font>
      <b/>
      <sz val="12"/>
      <color rgb="FFFFFFFF"/>
      <name val="Arial"/>
      <family val="2"/>
    </font>
    <font>
      <i/>
      <sz val="9"/>
      <color rgb="FF666666"/>
      <name val="Arial"/>
      <family val="2"/>
    </font>
    <font>
      <b/>
      <sz val="10"/>
      <color rgb="FF0F1A2E"/>
      <name val="Consolas"/>
      <family val="3"/>
    </font>
    <font>
      <i/>
      <sz val="9"/>
      <color rgb="FF333333"/>
      <name val="Arial"/>
      <family val="2"/>
    </font>
    <font>
      <b/>
      <sz val="9"/>
      <color rgb="FF666666"/>
      <name val="Arial"/>
      <family val="2"/>
    </font>
    <font>
      <b/>
      <sz val="10"/>
      <color rgb="FF00B7D4"/>
      <name val="Consolas"/>
      <family val="3"/>
    </font>
    <font>
      <i/>
      <sz val="9"/>
      <color rgb="FF0F1A2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F1A2E"/>
        <bgColor rgb="FF000000"/>
      </patternFill>
    </fill>
    <fill>
      <patternFill patternType="solid">
        <fgColor rgb="FFF5F5F5"/>
        <bgColor rgb="FFE8F4F8"/>
      </patternFill>
    </fill>
    <fill>
      <patternFill patternType="solid">
        <fgColor rgb="FFFFF8E1"/>
        <bgColor rgb="FFFFFBEA"/>
      </patternFill>
    </fill>
    <fill>
      <patternFill patternType="solid">
        <fgColor rgb="FFC9A227"/>
        <bgColor rgb="FF99CC00"/>
      </patternFill>
    </fill>
    <fill>
      <patternFill patternType="solid">
        <fgColor rgb="FFFFFBEA"/>
        <bgColor rgb="FFFFF8E1"/>
      </patternFill>
    </fill>
    <fill>
      <patternFill patternType="solid">
        <fgColor rgb="FF002060"/>
        <bgColor rgb="FFF5F5F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0" fillId="0" borderId="0" xfId="0" applyFont="1" applyAlignment="1">
      <alignment horizontal="left" vertical="center" wrapText="1" indent="1"/>
    </xf>
    <xf numFmtId="0" fontId="19" fillId="6" borderId="0" xfId="0" applyFont="1" applyFill="1" applyAlignment="1">
      <alignment horizontal="left" vertical="center" indent="1"/>
    </xf>
    <xf numFmtId="0" fontId="18" fillId="3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0" fillId="4" borderId="1" xfId="0" applyFill="1" applyBorder="1"/>
    <xf numFmtId="0" fontId="6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0" fillId="5" borderId="1" xfId="0" applyFill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right" indent="1"/>
    </xf>
    <xf numFmtId="0" fontId="21" fillId="3" borderId="1" xfId="0" applyFont="1" applyFill="1" applyBorder="1" applyAlignment="1">
      <alignment horizontal="left" indent="1"/>
    </xf>
    <xf numFmtId="0" fontId="21" fillId="3" borderId="1" xfId="0" applyFont="1" applyFill="1" applyBorder="1" applyAlignment="1">
      <alignment horizontal="right" indent="1"/>
    </xf>
    <xf numFmtId="0" fontId="6" fillId="0" borderId="1" xfId="0" applyFont="1" applyBorder="1" applyAlignment="1">
      <alignment horizontal="left" vertical="center" indent="1"/>
    </xf>
    <xf numFmtId="164" fontId="7" fillId="4" borderId="1" xfId="0" applyNumberFormat="1" applyFont="1" applyFill="1" applyBorder="1" applyAlignment="1">
      <alignment horizontal="right" vertical="center" indent="1"/>
    </xf>
    <xf numFmtId="0" fontId="22" fillId="0" borderId="1" xfId="0" applyFont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right" vertical="center" indent="1"/>
    </xf>
    <xf numFmtId="1" fontId="7" fillId="4" borderId="1" xfId="0" applyNumberFormat="1" applyFont="1" applyFill="1" applyBorder="1" applyAlignment="1">
      <alignment horizontal="right" vertical="center" indent="1"/>
    </xf>
    <xf numFmtId="0" fontId="9" fillId="5" borderId="1" xfId="0" applyFont="1" applyFill="1" applyBorder="1" applyAlignment="1">
      <alignment horizontal="left" vertical="center" indent="1"/>
    </xf>
    <xf numFmtId="164" fontId="10" fillId="5" borderId="1" xfId="0" applyNumberFormat="1" applyFont="1" applyFill="1" applyBorder="1" applyAlignment="1">
      <alignment horizontal="right" vertical="center" indent="1"/>
    </xf>
    <xf numFmtId="0" fontId="23" fillId="5" borderId="1" xfId="0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right" vertical="center" indent="1"/>
    </xf>
    <xf numFmtId="10" fontId="10" fillId="5" borderId="1" xfId="0" applyNumberFormat="1" applyFont="1" applyFill="1" applyBorder="1" applyAlignment="1">
      <alignment horizontal="right" vertical="center" indent="1"/>
    </xf>
    <xf numFmtId="166" fontId="10" fillId="5" borderId="1" xfId="0" applyNumberFormat="1" applyFont="1" applyFill="1" applyBorder="1" applyAlignment="1">
      <alignment horizontal="right" vertical="center" indent="1"/>
    </xf>
    <xf numFmtId="167" fontId="7" fillId="4" borderId="1" xfId="0" applyNumberFormat="1" applyFont="1" applyFill="1" applyBorder="1" applyAlignment="1">
      <alignment horizontal="right" vertical="center" indent="1"/>
    </xf>
    <xf numFmtId="168" fontId="7" fillId="4" borderId="1" xfId="0" applyNumberFormat="1" applyFont="1" applyFill="1" applyBorder="1" applyAlignment="1">
      <alignment horizontal="right" vertical="center" indent="1"/>
    </xf>
    <xf numFmtId="2" fontId="10" fillId="5" borderId="1" xfId="0" applyNumberFormat="1" applyFont="1" applyFill="1" applyBorder="1" applyAlignment="1">
      <alignment horizontal="right" vertical="center" indent="1"/>
    </xf>
    <xf numFmtId="169" fontId="10" fillId="5" borderId="1" xfId="0" applyNumberFormat="1" applyFont="1" applyFill="1" applyBorder="1" applyAlignment="1">
      <alignment horizontal="right" vertical="center" indent="1"/>
    </xf>
    <xf numFmtId="3" fontId="7" fillId="4" borderId="1" xfId="0" applyNumberFormat="1" applyFont="1" applyFill="1" applyBorder="1" applyAlignment="1">
      <alignment horizontal="right" vertical="center" indent="1"/>
    </xf>
    <xf numFmtId="169" fontId="7" fillId="4" borderId="1" xfId="0" applyNumberFormat="1" applyFont="1" applyFill="1" applyBorder="1" applyAlignment="1">
      <alignment horizontal="right" vertical="center" indent="1"/>
    </xf>
    <xf numFmtId="2" fontId="7" fillId="4" borderId="1" xfId="0" applyNumberFormat="1" applyFont="1" applyFill="1" applyBorder="1" applyAlignment="1">
      <alignment horizontal="right" vertical="center" indent="1"/>
    </xf>
    <xf numFmtId="168" fontId="10" fillId="5" borderId="1" xfId="0" applyNumberFormat="1" applyFont="1" applyFill="1" applyBorder="1" applyAlignment="1">
      <alignment horizontal="right" vertical="center" indent="1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7D4"/>
      <rgbColor rgb="FFF5F5F5"/>
      <rgbColor rgb="FFCCFFCC"/>
      <rgbColor rgb="FFFFFB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66666"/>
      <rgbColor rgb="FF999999"/>
      <rgbColor rgb="FF003366"/>
      <rgbColor rgb="FF339966"/>
      <rgbColor rgb="FF0F1A2E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33"/>
  <sheetViews>
    <sheetView showGridLines="0" tabSelected="1" zoomScaleNormal="100" workbookViewId="0">
      <selection activeCell="C20" sqref="C20"/>
    </sheetView>
  </sheetViews>
  <sheetFormatPr defaultColWidth="8.7109375" defaultRowHeight="15" x14ac:dyDescent="0.25"/>
  <cols>
    <col min="1" max="1" width="3" customWidth="1"/>
    <col min="2" max="2" width="38" customWidth="1"/>
    <col min="3" max="4" width="28" customWidth="1"/>
    <col min="5" max="7" width="5" customWidth="1"/>
  </cols>
  <sheetData>
    <row r="2" spans="2:4" x14ac:dyDescent="0.25">
      <c r="B2" s="13" t="s">
        <v>0</v>
      </c>
      <c r="C2" s="13"/>
      <c r="D2" s="13"/>
    </row>
    <row r="3" spans="2:4" ht="34.5" customHeight="1" x14ac:dyDescent="0.25">
      <c r="B3" s="12" t="s">
        <v>1</v>
      </c>
      <c r="C3" s="12"/>
      <c r="D3" s="12"/>
    </row>
    <row r="4" spans="2:4" ht="34.5" customHeight="1" x14ac:dyDescent="0.25">
      <c r="B4" s="12"/>
      <c r="C4" s="12"/>
      <c r="D4" s="12"/>
    </row>
    <row r="5" spans="2:4" ht="34.5" customHeight="1" x14ac:dyDescent="0.25">
      <c r="B5" s="12"/>
      <c r="C5" s="12"/>
      <c r="D5" s="12"/>
    </row>
    <row r="6" spans="2:4" ht="21.75" customHeight="1" x14ac:dyDescent="0.25">
      <c r="B6" s="11" t="s">
        <v>2</v>
      </c>
      <c r="C6" s="11"/>
      <c r="D6" s="11"/>
    </row>
    <row r="7" spans="2:4" ht="12" customHeight="1" x14ac:dyDescent="0.25"/>
    <row r="8" spans="2:4" ht="27.75" customHeight="1" x14ac:dyDescent="0.25">
      <c r="B8" s="10" t="s">
        <v>3</v>
      </c>
      <c r="C8" s="10"/>
      <c r="D8" s="10"/>
    </row>
    <row r="10" spans="2:4" ht="30" customHeight="1" x14ac:dyDescent="0.25">
      <c r="B10" s="14" t="s">
        <v>4</v>
      </c>
      <c r="C10" s="9" t="s">
        <v>5</v>
      </c>
      <c r="D10" s="9"/>
    </row>
    <row r="11" spans="2:4" ht="30" customHeight="1" x14ac:dyDescent="0.25">
      <c r="B11" s="14" t="s">
        <v>6</v>
      </c>
      <c r="C11" s="9" t="s">
        <v>7</v>
      </c>
      <c r="D11" s="9"/>
    </row>
    <row r="12" spans="2:4" ht="30" customHeight="1" x14ac:dyDescent="0.25">
      <c r="B12" s="14" t="s">
        <v>8</v>
      </c>
      <c r="C12" s="9" t="s">
        <v>9</v>
      </c>
      <c r="D12" s="9"/>
    </row>
    <row r="13" spans="2:4" ht="30" customHeight="1" x14ac:dyDescent="0.25">
      <c r="B13" s="14" t="s">
        <v>10</v>
      </c>
      <c r="C13" s="9" t="s">
        <v>11</v>
      </c>
      <c r="D13" s="9"/>
    </row>
    <row r="14" spans="2:4" ht="30" customHeight="1" x14ac:dyDescent="0.25">
      <c r="B14" s="14" t="s">
        <v>12</v>
      </c>
      <c r="C14" s="9" t="s">
        <v>13</v>
      </c>
      <c r="D14" s="9"/>
    </row>
    <row r="16" spans="2:4" ht="27.75" customHeight="1" x14ac:dyDescent="0.25">
      <c r="B16" s="10" t="s">
        <v>14</v>
      </c>
      <c r="C16" s="10"/>
      <c r="D16" s="10"/>
    </row>
    <row r="18" spans="2:4" ht="21.75" customHeight="1" x14ac:dyDescent="0.25">
      <c r="B18" s="44" t="s">
        <v>15</v>
      </c>
      <c r="C18" s="17" t="s">
        <v>18</v>
      </c>
      <c r="D18" s="16" t="s">
        <v>21</v>
      </c>
    </row>
    <row r="19" spans="2:4" ht="21.75" customHeight="1" x14ac:dyDescent="0.25">
      <c r="B19" s="15" t="s">
        <v>15</v>
      </c>
      <c r="C19" s="17" t="s">
        <v>16</v>
      </c>
      <c r="D19" s="16" t="s">
        <v>17</v>
      </c>
    </row>
    <row r="20" spans="2:4" ht="21.75" customHeight="1" x14ac:dyDescent="0.25">
      <c r="B20" s="18" t="s">
        <v>15</v>
      </c>
      <c r="C20" s="19" t="s">
        <v>20</v>
      </c>
      <c r="D20" s="16" t="s">
        <v>19</v>
      </c>
    </row>
    <row r="22" spans="2:4" ht="27.75" customHeight="1" x14ac:dyDescent="0.25">
      <c r="B22" s="10" t="s">
        <v>22</v>
      </c>
      <c r="C22" s="10"/>
      <c r="D22" s="10"/>
    </row>
    <row r="23" spans="2:4" ht="21.75" customHeight="1" x14ac:dyDescent="0.25">
      <c r="B23" s="20" t="s">
        <v>23</v>
      </c>
      <c r="C23" s="21" t="s">
        <v>24</v>
      </c>
      <c r="D23" s="22" t="s">
        <v>25</v>
      </c>
    </row>
    <row r="24" spans="2:4" ht="21.75" customHeight="1" x14ac:dyDescent="0.25">
      <c r="B24" s="20" t="s">
        <v>26</v>
      </c>
      <c r="C24" s="21" t="s">
        <v>27</v>
      </c>
      <c r="D24" s="22" t="s">
        <v>28</v>
      </c>
    </row>
    <row r="25" spans="2:4" ht="21.75" customHeight="1" x14ac:dyDescent="0.25">
      <c r="B25" s="20" t="s">
        <v>29</v>
      </c>
      <c r="C25" s="21" t="s">
        <v>30</v>
      </c>
      <c r="D25" s="22" t="s">
        <v>31</v>
      </c>
    </row>
    <row r="26" spans="2:4" ht="21.75" customHeight="1" x14ac:dyDescent="0.25">
      <c r="B26" s="20" t="s">
        <v>32</v>
      </c>
      <c r="C26" s="21" t="s">
        <v>33</v>
      </c>
      <c r="D26" s="22" t="s">
        <v>34</v>
      </c>
    </row>
    <row r="27" spans="2:4" ht="21.75" customHeight="1" x14ac:dyDescent="0.25">
      <c r="B27" s="20" t="s">
        <v>35</v>
      </c>
      <c r="C27" s="21" t="s">
        <v>36</v>
      </c>
      <c r="D27" s="22" t="s">
        <v>37</v>
      </c>
    </row>
    <row r="28" spans="2:4" ht="21.75" customHeight="1" x14ac:dyDescent="0.25">
      <c r="B28" s="20" t="s">
        <v>38</v>
      </c>
      <c r="C28" s="21" t="s">
        <v>39</v>
      </c>
      <c r="D28" s="22" t="s">
        <v>25</v>
      </c>
    </row>
    <row r="29" spans="2:4" ht="21.75" customHeight="1" x14ac:dyDescent="0.25">
      <c r="B29" s="20" t="s">
        <v>40</v>
      </c>
      <c r="C29" s="21" t="s">
        <v>41</v>
      </c>
      <c r="D29" s="22" t="s">
        <v>37</v>
      </c>
    </row>
    <row r="32" spans="2:4" x14ac:dyDescent="0.25">
      <c r="B32" s="8" t="s">
        <v>42</v>
      </c>
      <c r="C32" s="8"/>
      <c r="D32" s="8"/>
    </row>
    <row r="33" spans="2:4" x14ac:dyDescent="0.25">
      <c r="B33" s="7" t="s">
        <v>43</v>
      </c>
      <c r="C33" s="7"/>
      <c r="D33" s="7"/>
    </row>
  </sheetData>
  <mergeCells count="13">
    <mergeCell ref="B22:D22"/>
    <mergeCell ref="B32:D32"/>
    <mergeCell ref="B33:D33"/>
    <mergeCell ref="C11:D11"/>
    <mergeCell ref="C12:D12"/>
    <mergeCell ref="C13:D13"/>
    <mergeCell ref="C14:D14"/>
    <mergeCell ref="B16:D16"/>
    <mergeCell ref="B2:D2"/>
    <mergeCell ref="B3:D5"/>
    <mergeCell ref="B6:D6"/>
    <mergeCell ref="B8:D8"/>
    <mergeCell ref="C10:D10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74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44</v>
      </c>
      <c r="C2" s="6"/>
      <c r="D2" s="6"/>
    </row>
    <row r="3" spans="2:6" ht="19.5" customHeight="1" x14ac:dyDescent="0.25">
      <c r="B3" s="5" t="s">
        <v>45</v>
      </c>
      <c r="C3" s="5"/>
      <c r="D3" s="5"/>
    </row>
    <row r="5" spans="2:6" ht="24" customHeight="1" x14ac:dyDescent="0.25">
      <c r="B5" s="4" t="s">
        <v>46</v>
      </c>
      <c r="C5" s="4"/>
      <c r="D5" s="4"/>
      <c r="E5" s="4"/>
      <c r="F5" s="4"/>
    </row>
    <row r="6" spans="2:6" ht="18" customHeight="1" x14ac:dyDescent="0.25">
      <c r="B6" s="3" t="s">
        <v>47</v>
      </c>
      <c r="C6" s="3"/>
      <c r="D6" s="3"/>
      <c r="E6" s="3"/>
      <c r="F6" s="3"/>
    </row>
    <row r="7" spans="2:6" ht="21.75" customHeight="1" x14ac:dyDescent="0.25">
      <c r="B7" s="2" t="s">
        <v>48</v>
      </c>
      <c r="C7" s="2"/>
      <c r="D7" s="2"/>
      <c r="E7" s="2"/>
      <c r="F7" s="2"/>
    </row>
    <row r="8" spans="2:6" ht="21.75" customHeight="1" x14ac:dyDescent="0.25">
      <c r="B8" s="1" t="s">
        <v>49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53</v>
      </c>
      <c r="C10" s="26">
        <v>1000</v>
      </c>
      <c r="D10" s="27" t="s">
        <v>54</v>
      </c>
    </row>
    <row r="11" spans="2:6" x14ac:dyDescent="0.25">
      <c r="B11" s="25" t="s">
        <v>55</v>
      </c>
      <c r="C11" s="28">
        <v>0.05</v>
      </c>
      <c r="D11" s="27" t="s">
        <v>56</v>
      </c>
    </row>
    <row r="12" spans="2:6" x14ac:dyDescent="0.25">
      <c r="B12" s="25" t="s">
        <v>57</v>
      </c>
      <c r="C12" s="29">
        <v>5</v>
      </c>
      <c r="D12" s="27" t="s">
        <v>58</v>
      </c>
    </row>
    <row r="13" spans="2:6" x14ac:dyDescent="0.25">
      <c r="B13" s="30" t="s">
        <v>59</v>
      </c>
      <c r="C13" s="31">
        <f>C10*(1+C11)^C12</f>
        <v>1276.2815625000001</v>
      </c>
      <c r="D13" s="32" t="s">
        <v>60</v>
      </c>
    </row>
    <row r="15" spans="2:6" ht="24" customHeight="1" x14ac:dyDescent="0.25">
      <c r="B15" s="4" t="s">
        <v>61</v>
      </c>
      <c r="C15" s="4"/>
      <c r="D15" s="4"/>
      <c r="E15" s="4"/>
      <c r="F15" s="4"/>
    </row>
    <row r="16" spans="2:6" ht="18" customHeight="1" x14ac:dyDescent="0.25">
      <c r="B16" s="3" t="s">
        <v>62</v>
      </c>
      <c r="C16" s="3"/>
      <c r="D16" s="3"/>
      <c r="E16" s="3"/>
      <c r="F16" s="3"/>
    </row>
    <row r="17" spans="2:6" ht="21.75" customHeight="1" x14ac:dyDescent="0.25">
      <c r="B17" s="2" t="s">
        <v>63</v>
      </c>
      <c r="C17" s="2"/>
      <c r="D17" s="2"/>
      <c r="E17" s="2"/>
      <c r="F17" s="2"/>
    </row>
    <row r="18" spans="2:6" ht="21.75" customHeight="1" x14ac:dyDescent="0.25">
      <c r="B18" s="1" t="s">
        <v>64</v>
      </c>
      <c r="C18" s="1"/>
      <c r="D18" s="1"/>
      <c r="E18" s="1"/>
      <c r="F18" s="1"/>
    </row>
    <row r="19" spans="2:6" x14ac:dyDescent="0.25">
      <c r="B19" s="23" t="s">
        <v>50</v>
      </c>
      <c r="C19" s="24" t="s">
        <v>51</v>
      </c>
      <c r="D19" s="23" t="s">
        <v>52</v>
      </c>
    </row>
    <row r="20" spans="2:6" x14ac:dyDescent="0.25">
      <c r="B20" s="25" t="s">
        <v>65</v>
      </c>
      <c r="C20" s="26">
        <v>10000</v>
      </c>
      <c r="D20" s="27" t="s">
        <v>66</v>
      </c>
    </row>
    <row r="21" spans="2:6" x14ac:dyDescent="0.25">
      <c r="B21" s="25" t="s">
        <v>67</v>
      </c>
      <c r="C21" s="28">
        <v>0.08</v>
      </c>
      <c r="D21" s="27" t="s">
        <v>56</v>
      </c>
    </row>
    <row r="22" spans="2:6" x14ac:dyDescent="0.25">
      <c r="B22" s="25" t="s">
        <v>57</v>
      </c>
      <c r="C22" s="29">
        <v>10</v>
      </c>
      <c r="D22" s="27" t="s">
        <v>58</v>
      </c>
    </row>
    <row r="23" spans="2:6" x14ac:dyDescent="0.25">
      <c r="B23" s="30" t="s">
        <v>68</v>
      </c>
      <c r="C23" s="31">
        <f>C20/(1+C21)^C22</f>
        <v>4631.9348808468403</v>
      </c>
      <c r="D23" s="32" t="s">
        <v>60</v>
      </c>
    </row>
    <row r="25" spans="2:6" ht="24" customHeight="1" x14ac:dyDescent="0.25">
      <c r="B25" s="4" t="s">
        <v>69</v>
      </c>
      <c r="C25" s="4"/>
      <c r="D25" s="4"/>
      <c r="E25" s="4"/>
      <c r="F25" s="4"/>
    </row>
    <row r="26" spans="2:6" ht="18" customHeight="1" x14ac:dyDescent="0.25">
      <c r="B26" s="3" t="s">
        <v>70</v>
      </c>
      <c r="C26" s="3"/>
      <c r="D26" s="3"/>
      <c r="E26" s="3"/>
      <c r="F26" s="3"/>
    </row>
    <row r="27" spans="2:6" ht="21.75" customHeight="1" x14ac:dyDescent="0.25">
      <c r="B27" s="2" t="s">
        <v>71</v>
      </c>
      <c r="C27" s="2"/>
      <c r="D27" s="2"/>
      <c r="E27" s="2"/>
      <c r="F27" s="2"/>
    </row>
    <row r="28" spans="2:6" ht="21.75" customHeight="1" x14ac:dyDescent="0.25">
      <c r="B28" s="1" t="s">
        <v>72</v>
      </c>
      <c r="C28" s="1"/>
      <c r="D28" s="1"/>
      <c r="E28" s="1"/>
      <c r="F28" s="1"/>
    </row>
    <row r="29" spans="2:6" x14ac:dyDescent="0.25">
      <c r="B29" s="23" t="s">
        <v>50</v>
      </c>
      <c r="C29" s="24" t="s">
        <v>51</v>
      </c>
      <c r="D29" s="23" t="s">
        <v>52</v>
      </c>
    </row>
    <row r="30" spans="2:6" x14ac:dyDescent="0.25">
      <c r="B30" s="25" t="s">
        <v>73</v>
      </c>
      <c r="C30" s="26">
        <v>500</v>
      </c>
      <c r="D30" s="27" t="s">
        <v>74</v>
      </c>
    </row>
    <row r="31" spans="2:6" x14ac:dyDescent="0.25">
      <c r="B31" s="25" t="s">
        <v>67</v>
      </c>
      <c r="C31" s="28">
        <v>0.06</v>
      </c>
      <c r="D31" s="27" t="s">
        <v>56</v>
      </c>
    </row>
    <row r="32" spans="2:6" x14ac:dyDescent="0.25">
      <c r="B32" s="25" t="s">
        <v>75</v>
      </c>
      <c r="C32" s="29">
        <v>20</v>
      </c>
      <c r="D32" s="27" t="s">
        <v>58</v>
      </c>
    </row>
    <row r="33" spans="2:6" x14ac:dyDescent="0.25">
      <c r="B33" s="30" t="s">
        <v>76</v>
      </c>
      <c r="C33" s="31">
        <f>C30*(1-(1+C31)^(-C32))/C31</f>
        <v>5734.9606092826298</v>
      </c>
      <c r="D33" s="32" t="s">
        <v>60</v>
      </c>
    </row>
    <row r="35" spans="2:6" ht="24" customHeight="1" x14ac:dyDescent="0.25">
      <c r="B35" s="4" t="s">
        <v>77</v>
      </c>
      <c r="C35" s="4"/>
      <c r="D35" s="4"/>
      <c r="E35" s="4"/>
      <c r="F35" s="4"/>
    </row>
    <row r="36" spans="2:6" ht="18" customHeight="1" x14ac:dyDescent="0.25">
      <c r="B36" s="3" t="s">
        <v>78</v>
      </c>
      <c r="C36" s="3"/>
      <c r="D36" s="3"/>
      <c r="E36" s="3"/>
      <c r="F36" s="3"/>
    </row>
    <row r="37" spans="2:6" ht="21.75" customHeight="1" x14ac:dyDescent="0.25">
      <c r="B37" s="2" t="s">
        <v>79</v>
      </c>
      <c r="C37" s="2"/>
      <c r="D37" s="2"/>
      <c r="E37" s="2"/>
      <c r="F37" s="2"/>
    </row>
    <row r="38" spans="2:6" ht="21.75" customHeight="1" x14ac:dyDescent="0.25">
      <c r="B38" s="1" t="s">
        <v>80</v>
      </c>
      <c r="C38" s="1"/>
      <c r="D38" s="1"/>
      <c r="E38" s="1"/>
      <c r="F38" s="1"/>
    </row>
    <row r="39" spans="2:6" x14ac:dyDescent="0.25">
      <c r="B39" s="23" t="s">
        <v>50</v>
      </c>
      <c r="C39" s="24" t="s">
        <v>51</v>
      </c>
      <c r="D39" s="23" t="s">
        <v>52</v>
      </c>
    </row>
    <row r="40" spans="2:6" x14ac:dyDescent="0.25">
      <c r="B40" s="25" t="s">
        <v>81</v>
      </c>
      <c r="C40" s="28">
        <v>0.12</v>
      </c>
      <c r="D40" s="27" t="s">
        <v>82</v>
      </c>
    </row>
    <row r="41" spans="2:6" x14ac:dyDescent="0.25">
      <c r="B41" s="25" t="s">
        <v>83</v>
      </c>
      <c r="C41" s="29">
        <v>12</v>
      </c>
      <c r="D41" s="27" t="s">
        <v>84</v>
      </c>
    </row>
    <row r="42" spans="2:6" x14ac:dyDescent="0.25">
      <c r="B42" s="30" t="s">
        <v>85</v>
      </c>
      <c r="C42" s="33">
        <f>(1+C40/C41)^C41-1</f>
        <v>0.12682503013197</v>
      </c>
      <c r="D42" s="32" t="s">
        <v>60</v>
      </c>
    </row>
    <row r="44" spans="2:6" ht="24" customHeight="1" x14ac:dyDescent="0.25">
      <c r="B44" s="4" t="s">
        <v>86</v>
      </c>
      <c r="C44" s="4"/>
      <c r="D44" s="4"/>
      <c r="E44" s="4"/>
      <c r="F44" s="4"/>
    </row>
    <row r="45" spans="2:6" ht="18" customHeight="1" x14ac:dyDescent="0.25">
      <c r="B45" s="3" t="s">
        <v>87</v>
      </c>
      <c r="C45" s="3"/>
      <c r="D45" s="3"/>
      <c r="E45" s="3"/>
      <c r="F45" s="3"/>
    </row>
    <row r="46" spans="2:6" ht="21.75" customHeight="1" x14ac:dyDescent="0.25">
      <c r="B46" s="2" t="s">
        <v>88</v>
      </c>
      <c r="C46" s="2"/>
      <c r="D46" s="2"/>
      <c r="E46" s="2"/>
      <c r="F46" s="2"/>
    </row>
    <row r="47" spans="2:6" ht="21.75" customHeight="1" x14ac:dyDescent="0.25">
      <c r="B47" s="1" t="s">
        <v>89</v>
      </c>
      <c r="C47" s="1"/>
      <c r="D47" s="1"/>
      <c r="E47" s="1"/>
      <c r="F47" s="1"/>
    </row>
    <row r="48" spans="2:6" x14ac:dyDescent="0.25">
      <c r="B48" s="23" t="s">
        <v>50</v>
      </c>
      <c r="C48" s="24" t="s">
        <v>51</v>
      </c>
      <c r="D48" s="23" t="s">
        <v>52</v>
      </c>
    </row>
    <row r="49" spans="2:6" x14ac:dyDescent="0.25">
      <c r="B49" s="25" t="s">
        <v>90</v>
      </c>
      <c r="C49" s="28">
        <v>0.1</v>
      </c>
      <c r="D49" s="27" t="s">
        <v>91</v>
      </c>
    </row>
    <row r="50" spans="2:6" x14ac:dyDescent="0.25">
      <c r="B50" s="25" t="s">
        <v>92</v>
      </c>
      <c r="C50" s="28">
        <v>0.15</v>
      </c>
      <c r="D50" s="27" t="s">
        <v>93</v>
      </c>
    </row>
    <row r="51" spans="2:6" x14ac:dyDescent="0.25">
      <c r="B51" s="25" t="s">
        <v>94</v>
      </c>
      <c r="C51" s="28">
        <v>0.08</v>
      </c>
      <c r="D51" s="27" t="s">
        <v>95</v>
      </c>
    </row>
    <row r="52" spans="2:6" x14ac:dyDescent="0.25">
      <c r="B52" s="25" t="s">
        <v>96</v>
      </c>
      <c r="C52" s="28">
        <v>0.12</v>
      </c>
      <c r="D52" s="27" t="s">
        <v>97</v>
      </c>
    </row>
    <row r="53" spans="2:6" x14ac:dyDescent="0.25">
      <c r="B53" s="25" t="s">
        <v>98</v>
      </c>
      <c r="C53" s="28">
        <v>0.05</v>
      </c>
      <c r="D53" s="27" t="s">
        <v>99</v>
      </c>
    </row>
    <row r="54" spans="2:6" x14ac:dyDescent="0.25">
      <c r="B54" s="30" t="s">
        <v>100</v>
      </c>
      <c r="C54" s="34">
        <f>(C49+C50+C51+C52+C53)/5</f>
        <v>0.1</v>
      </c>
      <c r="D54" s="32" t="s">
        <v>60</v>
      </c>
    </row>
    <row r="56" spans="2:6" ht="24" customHeight="1" x14ac:dyDescent="0.25">
      <c r="B56" s="4" t="s">
        <v>101</v>
      </c>
      <c r="C56" s="4"/>
      <c r="D56" s="4"/>
      <c r="E56" s="4"/>
      <c r="F56" s="4"/>
    </row>
    <row r="57" spans="2:6" ht="18" customHeight="1" x14ac:dyDescent="0.25">
      <c r="B57" s="3" t="s">
        <v>102</v>
      </c>
      <c r="C57" s="3"/>
      <c r="D57" s="3"/>
      <c r="E57" s="3"/>
      <c r="F57" s="3"/>
    </row>
    <row r="58" spans="2:6" ht="21.75" customHeight="1" x14ac:dyDescent="0.25">
      <c r="B58" s="2" t="s">
        <v>103</v>
      </c>
      <c r="C58" s="2"/>
      <c r="D58" s="2"/>
      <c r="E58" s="2"/>
      <c r="F58" s="2"/>
    </row>
    <row r="59" spans="2:6" ht="21.75" customHeight="1" x14ac:dyDescent="0.25">
      <c r="B59" s="1" t="s">
        <v>104</v>
      </c>
      <c r="C59" s="1"/>
      <c r="D59" s="1"/>
      <c r="E59" s="1"/>
      <c r="F59" s="1"/>
    </row>
    <row r="60" spans="2:6" x14ac:dyDescent="0.25">
      <c r="B60" s="23" t="s">
        <v>50</v>
      </c>
      <c r="C60" s="24" t="s">
        <v>51</v>
      </c>
      <c r="D60" s="23" t="s">
        <v>52</v>
      </c>
    </row>
    <row r="61" spans="2:6" x14ac:dyDescent="0.25">
      <c r="B61" s="25" t="s">
        <v>105</v>
      </c>
      <c r="C61" s="28">
        <v>0.1</v>
      </c>
      <c r="D61" s="27" t="s">
        <v>106</v>
      </c>
    </row>
    <row r="62" spans="2:6" x14ac:dyDescent="0.25">
      <c r="B62" s="25" t="s">
        <v>107</v>
      </c>
      <c r="C62" s="28">
        <v>-0.05</v>
      </c>
      <c r="D62" s="27" t="s">
        <v>108</v>
      </c>
    </row>
    <row r="63" spans="2:6" x14ac:dyDescent="0.25">
      <c r="B63" s="25" t="s">
        <v>109</v>
      </c>
      <c r="C63" s="28">
        <v>0.15</v>
      </c>
      <c r="D63" s="27" t="s">
        <v>110</v>
      </c>
    </row>
    <row r="64" spans="2:6" x14ac:dyDescent="0.25">
      <c r="B64" s="25" t="s">
        <v>111</v>
      </c>
      <c r="C64" s="28">
        <v>0.2</v>
      </c>
      <c r="D64" s="27" t="s">
        <v>112</v>
      </c>
    </row>
    <row r="65" spans="2:6" x14ac:dyDescent="0.25">
      <c r="B65" s="30" t="s">
        <v>113</v>
      </c>
      <c r="C65" s="34">
        <f>((1+C61)*(1+C62)*(1+C63)*(1+C64))^(1/4)-1</f>
        <v>9.5844277815960097E-2</v>
      </c>
      <c r="D65" s="32" t="s">
        <v>60</v>
      </c>
    </row>
    <row r="67" spans="2:6" ht="24" customHeight="1" x14ac:dyDescent="0.25">
      <c r="B67" s="4" t="s">
        <v>114</v>
      </c>
      <c r="C67" s="4"/>
      <c r="D67" s="4"/>
      <c r="E67" s="4"/>
      <c r="F67" s="4"/>
    </row>
    <row r="68" spans="2:6" ht="18" customHeight="1" x14ac:dyDescent="0.25">
      <c r="B68" s="3" t="s">
        <v>115</v>
      </c>
      <c r="C68" s="3"/>
      <c r="D68" s="3"/>
      <c r="E68" s="3"/>
      <c r="F68" s="3"/>
    </row>
    <row r="69" spans="2:6" ht="21.75" customHeight="1" x14ac:dyDescent="0.25">
      <c r="B69" s="2" t="s">
        <v>116</v>
      </c>
      <c r="C69" s="2"/>
      <c r="D69" s="2"/>
      <c r="E69" s="2"/>
      <c r="F69" s="2"/>
    </row>
    <row r="70" spans="2:6" ht="21.75" customHeight="1" x14ac:dyDescent="0.25">
      <c r="B70" s="1" t="s">
        <v>117</v>
      </c>
      <c r="C70" s="1"/>
      <c r="D70" s="1"/>
      <c r="E70" s="1"/>
      <c r="F70" s="1"/>
    </row>
    <row r="71" spans="2:6" x14ac:dyDescent="0.25">
      <c r="B71" s="23" t="s">
        <v>50</v>
      </c>
      <c r="C71" s="24" t="s">
        <v>51</v>
      </c>
      <c r="D71" s="23" t="s">
        <v>52</v>
      </c>
    </row>
    <row r="72" spans="2:6" x14ac:dyDescent="0.25">
      <c r="B72" s="25" t="s">
        <v>118</v>
      </c>
      <c r="C72" s="28">
        <v>0.2</v>
      </c>
      <c r="D72" s="27" t="s">
        <v>119</v>
      </c>
    </row>
    <row r="73" spans="2:6" x14ac:dyDescent="0.25">
      <c r="B73" s="25" t="s">
        <v>120</v>
      </c>
      <c r="C73" s="28">
        <v>0.1</v>
      </c>
      <c r="D73" s="27" t="s">
        <v>121</v>
      </c>
    </row>
    <row r="74" spans="2:6" x14ac:dyDescent="0.25">
      <c r="B74" s="30" t="s">
        <v>122</v>
      </c>
      <c r="C74" s="35">
        <f>C72/C73</f>
        <v>2</v>
      </c>
      <c r="D74" s="32" t="s">
        <v>60</v>
      </c>
    </row>
  </sheetData>
  <mergeCells count="30">
    <mergeCell ref="B59:F59"/>
    <mergeCell ref="B67:F67"/>
    <mergeCell ref="B68:F68"/>
    <mergeCell ref="B69:F69"/>
    <mergeCell ref="B70:F70"/>
    <mergeCell ref="B46:F46"/>
    <mergeCell ref="B47:F47"/>
    <mergeCell ref="B56:F56"/>
    <mergeCell ref="B57:F57"/>
    <mergeCell ref="B58:F58"/>
    <mergeCell ref="B36:F36"/>
    <mergeCell ref="B37:F37"/>
    <mergeCell ref="B38:F38"/>
    <mergeCell ref="B44:F44"/>
    <mergeCell ref="B45:F45"/>
    <mergeCell ref="B25:F25"/>
    <mergeCell ref="B26:F26"/>
    <mergeCell ref="B27:F27"/>
    <mergeCell ref="B28:F28"/>
    <mergeCell ref="B35:F35"/>
    <mergeCell ref="B8:F8"/>
    <mergeCell ref="B15:F15"/>
    <mergeCell ref="B16:F16"/>
    <mergeCell ref="B17:F17"/>
    <mergeCell ref="B18:F18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39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123</v>
      </c>
      <c r="C2" s="6"/>
      <c r="D2" s="6"/>
    </row>
    <row r="3" spans="2:6" ht="19.5" customHeight="1" x14ac:dyDescent="0.25">
      <c r="B3" s="5" t="s">
        <v>124</v>
      </c>
      <c r="C3" s="5"/>
      <c r="D3" s="5"/>
    </row>
    <row r="5" spans="2:6" ht="24" customHeight="1" x14ac:dyDescent="0.25">
      <c r="B5" s="4" t="s">
        <v>125</v>
      </c>
      <c r="C5" s="4"/>
      <c r="D5" s="4"/>
      <c r="E5" s="4"/>
      <c r="F5" s="4"/>
    </row>
    <row r="6" spans="2:6" ht="18" customHeight="1" x14ac:dyDescent="0.25">
      <c r="B6" s="3" t="s">
        <v>126</v>
      </c>
      <c r="C6" s="3"/>
      <c r="D6" s="3"/>
      <c r="E6" s="3"/>
      <c r="F6" s="3"/>
    </row>
    <row r="7" spans="2:6" ht="21.75" customHeight="1" x14ac:dyDescent="0.25">
      <c r="B7" s="2" t="s">
        <v>127</v>
      </c>
      <c r="C7" s="2"/>
      <c r="D7" s="2"/>
      <c r="E7" s="2"/>
      <c r="F7" s="2"/>
    </row>
    <row r="8" spans="2:6" ht="21.75" customHeight="1" x14ac:dyDescent="0.25">
      <c r="B8" s="1" t="s">
        <v>128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129</v>
      </c>
      <c r="C10" s="36">
        <v>12500</v>
      </c>
      <c r="D10" s="27" t="s">
        <v>130</v>
      </c>
    </row>
    <row r="11" spans="2:6" x14ac:dyDescent="0.25">
      <c r="B11" s="25" t="s">
        <v>131</v>
      </c>
      <c r="C11" s="36">
        <v>12000</v>
      </c>
      <c r="D11" s="27" t="s">
        <v>132</v>
      </c>
    </row>
    <row r="12" spans="2:6" x14ac:dyDescent="0.25">
      <c r="B12" s="30" t="s">
        <v>133</v>
      </c>
      <c r="C12" s="34">
        <f>(C10-C11)/C11</f>
        <v>4.1666666666666699E-2</v>
      </c>
      <c r="D12" s="32" t="s">
        <v>60</v>
      </c>
    </row>
    <row r="14" spans="2:6" ht="24" customHeight="1" x14ac:dyDescent="0.25">
      <c r="B14" s="4" t="s">
        <v>134</v>
      </c>
      <c r="C14" s="4"/>
      <c r="D14" s="4"/>
      <c r="E14" s="4"/>
      <c r="F14" s="4"/>
    </row>
    <row r="15" spans="2:6" ht="18" customHeight="1" x14ac:dyDescent="0.25">
      <c r="B15" s="3" t="s">
        <v>135</v>
      </c>
      <c r="C15" s="3"/>
      <c r="D15" s="3"/>
      <c r="E15" s="3"/>
      <c r="F15" s="3"/>
    </row>
    <row r="16" spans="2:6" ht="21.75" customHeight="1" x14ac:dyDescent="0.25">
      <c r="B16" s="2" t="s">
        <v>136</v>
      </c>
      <c r="C16" s="2"/>
      <c r="D16" s="2"/>
      <c r="E16" s="2"/>
      <c r="F16" s="2"/>
    </row>
    <row r="17" spans="2:6" ht="21.75" customHeight="1" x14ac:dyDescent="0.25">
      <c r="B17" s="1" t="s">
        <v>137</v>
      </c>
      <c r="C17" s="1"/>
      <c r="D17" s="1"/>
      <c r="E17" s="1"/>
      <c r="F17" s="1"/>
    </row>
    <row r="18" spans="2:6" x14ac:dyDescent="0.25">
      <c r="B18" s="23" t="s">
        <v>50</v>
      </c>
      <c r="C18" s="24" t="s">
        <v>51</v>
      </c>
      <c r="D18" s="23" t="s">
        <v>52</v>
      </c>
    </row>
    <row r="19" spans="2:6" x14ac:dyDescent="0.25">
      <c r="B19" s="25" t="s">
        <v>138</v>
      </c>
      <c r="C19" s="28">
        <v>-0.15</v>
      </c>
      <c r="D19" s="27" t="s">
        <v>139</v>
      </c>
    </row>
    <row r="20" spans="2:6" x14ac:dyDescent="0.25">
      <c r="B20" s="25" t="s">
        <v>140</v>
      </c>
      <c r="C20" s="28">
        <v>0.1</v>
      </c>
      <c r="D20" s="27" t="s">
        <v>141</v>
      </c>
    </row>
    <row r="21" spans="2:6" x14ac:dyDescent="0.25">
      <c r="B21" s="30" t="s">
        <v>142</v>
      </c>
      <c r="C21" s="35">
        <f>C19/C20</f>
        <v>-1.5</v>
      </c>
      <c r="D21" s="32" t="s">
        <v>60</v>
      </c>
    </row>
    <row r="23" spans="2:6" ht="24" customHeight="1" x14ac:dyDescent="0.25">
      <c r="B23" s="4" t="s">
        <v>143</v>
      </c>
      <c r="C23" s="4"/>
      <c r="D23" s="4"/>
      <c r="E23" s="4"/>
      <c r="F23" s="4"/>
    </row>
    <row r="24" spans="2:6" ht="18" customHeight="1" x14ac:dyDescent="0.25">
      <c r="B24" s="3" t="s">
        <v>144</v>
      </c>
      <c r="C24" s="3"/>
      <c r="D24" s="3"/>
      <c r="E24" s="3"/>
      <c r="F24" s="3"/>
    </row>
    <row r="25" spans="2:6" ht="21.75" customHeight="1" x14ac:dyDescent="0.25">
      <c r="B25" s="2" t="s">
        <v>145</v>
      </c>
      <c r="C25" s="2"/>
      <c r="D25" s="2"/>
      <c r="E25" s="2"/>
      <c r="F25" s="2"/>
    </row>
    <row r="26" spans="2:6" ht="21.75" customHeight="1" x14ac:dyDescent="0.25">
      <c r="B26" s="1" t="s">
        <v>146</v>
      </c>
      <c r="C26" s="1"/>
      <c r="D26" s="1"/>
      <c r="E26" s="1"/>
      <c r="F26" s="1"/>
    </row>
    <row r="27" spans="2:6" x14ac:dyDescent="0.25">
      <c r="B27" s="23" t="s">
        <v>50</v>
      </c>
      <c r="C27" s="24" t="s">
        <v>51</v>
      </c>
      <c r="D27" s="23" t="s">
        <v>52</v>
      </c>
    </row>
    <row r="28" spans="2:6" x14ac:dyDescent="0.25">
      <c r="B28" s="25" t="s">
        <v>147</v>
      </c>
      <c r="C28" s="37">
        <v>3450</v>
      </c>
      <c r="D28" s="27" t="s">
        <v>148</v>
      </c>
    </row>
    <row r="29" spans="2:6" x14ac:dyDescent="0.25">
      <c r="B29" s="25" t="s">
        <v>149</v>
      </c>
      <c r="C29" s="37">
        <v>1.08</v>
      </c>
      <c r="D29" s="27" t="s">
        <v>150</v>
      </c>
    </row>
    <row r="30" spans="2:6" x14ac:dyDescent="0.25">
      <c r="B30" s="30" t="s">
        <v>151</v>
      </c>
      <c r="C30" s="38">
        <f>C28*C29</f>
        <v>3726</v>
      </c>
      <c r="D30" s="32" t="s">
        <v>60</v>
      </c>
    </row>
    <row r="32" spans="2:6" ht="24" customHeight="1" x14ac:dyDescent="0.25">
      <c r="B32" s="4" t="s">
        <v>152</v>
      </c>
      <c r="C32" s="4"/>
      <c r="D32" s="4"/>
      <c r="E32" s="4"/>
      <c r="F32" s="4"/>
    </row>
    <row r="33" spans="2:6" ht="18" customHeight="1" x14ac:dyDescent="0.25">
      <c r="B33" s="3" t="s">
        <v>153</v>
      </c>
      <c r="C33" s="3"/>
      <c r="D33" s="3"/>
      <c r="E33" s="3"/>
      <c r="F33" s="3"/>
    </row>
    <row r="34" spans="2:6" ht="21.75" customHeight="1" x14ac:dyDescent="0.25">
      <c r="B34" s="2" t="s">
        <v>154</v>
      </c>
      <c r="C34" s="2"/>
      <c r="D34" s="2"/>
      <c r="E34" s="2"/>
      <c r="F34" s="2"/>
    </row>
    <row r="35" spans="2:6" ht="21.75" customHeight="1" x14ac:dyDescent="0.25">
      <c r="B35" s="1" t="s">
        <v>155</v>
      </c>
      <c r="C35" s="1"/>
      <c r="D35" s="1"/>
      <c r="E35" s="1"/>
      <c r="F35" s="1"/>
    </row>
    <row r="36" spans="2:6" x14ac:dyDescent="0.25">
      <c r="B36" s="23" t="s">
        <v>50</v>
      </c>
      <c r="C36" s="24" t="s">
        <v>51</v>
      </c>
      <c r="D36" s="23" t="s">
        <v>52</v>
      </c>
    </row>
    <row r="37" spans="2:6" x14ac:dyDescent="0.25">
      <c r="B37" s="25" t="s">
        <v>156</v>
      </c>
      <c r="C37" s="37">
        <v>3500</v>
      </c>
      <c r="D37" s="27" t="s">
        <v>157</v>
      </c>
    </row>
    <row r="38" spans="2:6" x14ac:dyDescent="0.25">
      <c r="B38" s="25" t="s">
        <v>158</v>
      </c>
      <c r="C38" s="37">
        <v>3450</v>
      </c>
      <c r="D38" s="27" t="s">
        <v>159</v>
      </c>
    </row>
    <row r="39" spans="2:6" x14ac:dyDescent="0.25">
      <c r="B39" s="30" t="s">
        <v>160</v>
      </c>
      <c r="C39" s="34">
        <f>(C37-C38)/C38</f>
        <v>1.4492753623188401E-2</v>
      </c>
      <c r="D39" s="32" t="s">
        <v>60</v>
      </c>
    </row>
  </sheetData>
  <mergeCells count="18">
    <mergeCell ref="B33:F33"/>
    <mergeCell ref="B34:F34"/>
    <mergeCell ref="B35:F35"/>
    <mergeCell ref="B23:F23"/>
    <mergeCell ref="B24:F24"/>
    <mergeCell ref="B25:F25"/>
    <mergeCell ref="B26:F26"/>
    <mergeCell ref="B32:F32"/>
    <mergeCell ref="B8:F8"/>
    <mergeCell ref="B14:F14"/>
    <mergeCell ref="B15:F15"/>
    <mergeCell ref="B16:F16"/>
    <mergeCell ref="B17:F17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86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161</v>
      </c>
      <c r="C2" s="6"/>
      <c r="D2" s="6"/>
    </row>
    <row r="3" spans="2:6" ht="19.5" customHeight="1" x14ac:dyDescent="0.25">
      <c r="B3" s="5" t="s">
        <v>162</v>
      </c>
      <c r="C3" s="5"/>
      <c r="D3" s="5"/>
    </row>
    <row r="5" spans="2:6" ht="24" customHeight="1" x14ac:dyDescent="0.25">
      <c r="B5" s="4" t="s">
        <v>163</v>
      </c>
      <c r="C5" s="4"/>
      <c r="D5" s="4"/>
      <c r="E5" s="4"/>
      <c r="F5" s="4"/>
    </row>
    <row r="6" spans="2:6" ht="18" customHeight="1" x14ac:dyDescent="0.25">
      <c r="B6" s="3" t="s">
        <v>164</v>
      </c>
      <c r="C6" s="3"/>
      <c r="D6" s="3"/>
      <c r="E6" s="3"/>
      <c r="F6" s="3"/>
    </row>
    <row r="7" spans="2:6" ht="21.75" customHeight="1" x14ac:dyDescent="0.25">
      <c r="B7" s="2" t="s">
        <v>165</v>
      </c>
      <c r="C7" s="2"/>
      <c r="D7" s="2"/>
      <c r="E7" s="2"/>
      <c r="F7" s="2"/>
    </row>
    <row r="8" spans="2:6" ht="21.75" customHeight="1" x14ac:dyDescent="0.25">
      <c r="B8" s="1" t="s">
        <v>166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167</v>
      </c>
      <c r="C10" s="36">
        <v>5000000</v>
      </c>
      <c r="D10" s="27" t="s">
        <v>168</v>
      </c>
    </row>
    <row r="11" spans="2:6" x14ac:dyDescent="0.25">
      <c r="B11" s="25" t="s">
        <v>169</v>
      </c>
      <c r="C11" s="36">
        <v>2500000</v>
      </c>
      <c r="D11" s="27" t="s">
        <v>170</v>
      </c>
    </row>
    <row r="12" spans="2:6" x14ac:dyDescent="0.25">
      <c r="B12" s="30" t="s">
        <v>171</v>
      </c>
      <c r="C12" s="38">
        <f>C10/C11</f>
        <v>2</v>
      </c>
      <c r="D12" s="32" t="s">
        <v>60</v>
      </c>
    </row>
    <row r="14" spans="2:6" ht="24" customHeight="1" x14ac:dyDescent="0.25">
      <c r="B14" s="4" t="s">
        <v>172</v>
      </c>
      <c r="C14" s="4"/>
      <c r="D14" s="4"/>
      <c r="E14" s="4"/>
      <c r="F14" s="4"/>
    </row>
    <row r="15" spans="2:6" ht="18" customHeight="1" x14ac:dyDescent="0.25">
      <c r="B15" s="3" t="s">
        <v>173</v>
      </c>
      <c r="C15" s="3"/>
      <c r="D15" s="3"/>
      <c r="E15" s="3"/>
      <c r="F15" s="3"/>
    </row>
    <row r="16" spans="2:6" ht="21.75" customHeight="1" x14ac:dyDescent="0.25">
      <c r="B16" s="2" t="s">
        <v>174</v>
      </c>
      <c r="C16" s="2"/>
      <c r="D16" s="2"/>
      <c r="E16" s="2"/>
      <c r="F16" s="2"/>
    </row>
    <row r="17" spans="2:6" ht="21.75" customHeight="1" x14ac:dyDescent="0.25">
      <c r="B17" s="1" t="s">
        <v>175</v>
      </c>
      <c r="C17" s="1"/>
      <c r="D17" s="1"/>
      <c r="E17" s="1"/>
      <c r="F17" s="1"/>
    </row>
    <row r="18" spans="2:6" x14ac:dyDescent="0.25">
      <c r="B18" s="23" t="s">
        <v>50</v>
      </c>
      <c r="C18" s="24" t="s">
        <v>51</v>
      </c>
      <c r="D18" s="23" t="s">
        <v>52</v>
      </c>
    </row>
    <row r="19" spans="2:6" x14ac:dyDescent="0.25">
      <c r="B19" s="25" t="s">
        <v>176</v>
      </c>
      <c r="C19" s="36">
        <v>1000000</v>
      </c>
      <c r="D19" s="27" t="s">
        <v>177</v>
      </c>
    </row>
    <row r="20" spans="2:6" x14ac:dyDescent="0.25">
      <c r="B20" s="25" t="s">
        <v>178</v>
      </c>
      <c r="C20" s="36">
        <v>1500000</v>
      </c>
      <c r="D20" s="27" t="s">
        <v>179</v>
      </c>
    </row>
    <row r="21" spans="2:6" x14ac:dyDescent="0.25">
      <c r="B21" s="25" t="s">
        <v>180</v>
      </c>
      <c r="C21" s="36">
        <v>500000</v>
      </c>
      <c r="D21" s="27" t="s">
        <v>181</v>
      </c>
    </row>
    <row r="22" spans="2:6" x14ac:dyDescent="0.25">
      <c r="B22" s="25" t="s">
        <v>169</v>
      </c>
      <c r="C22" s="36">
        <v>2500000</v>
      </c>
      <c r="D22" s="27" t="s">
        <v>170</v>
      </c>
    </row>
    <row r="23" spans="2:6" x14ac:dyDescent="0.25">
      <c r="B23" s="30" t="s">
        <v>182</v>
      </c>
      <c r="C23" s="38">
        <f>(C19+C20+C21)/C22</f>
        <v>1.2</v>
      </c>
      <c r="D23" s="32" t="s">
        <v>60</v>
      </c>
    </row>
    <row r="25" spans="2:6" ht="24" customHeight="1" x14ac:dyDescent="0.25">
      <c r="B25" s="4" t="s">
        <v>183</v>
      </c>
      <c r="C25" s="4"/>
      <c r="D25" s="4"/>
      <c r="E25" s="4"/>
      <c r="F25" s="4"/>
    </row>
    <row r="26" spans="2:6" ht="18" customHeight="1" x14ac:dyDescent="0.25">
      <c r="B26" s="3" t="s">
        <v>184</v>
      </c>
      <c r="C26" s="3"/>
      <c r="D26" s="3"/>
      <c r="E26" s="3"/>
      <c r="F26" s="3"/>
    </row>
    <row r="27" spans="2:6" ht="21.75" customHeight="1" x14ac:dyDescent="0.25">
      <c r="B27" s="2" t="s">
        <v>185</v>
      </c>
      <c r="C27" s="2"/>
      <c r="D27" s="2"/>
      <c r="E27" s="2"/>
      <c r="F27" s="2"/>
    </row>
    <row r="28" spans="2:6" ht="21.75" customHeight="1" x14ac:dyDescent="0.25">
      <c r="B28" s="1" t="s">
        <v>186</v>
      </c>
      <c r="C28" s="1"/>
      <c r="D28" s="1"/>
      <c r="E28" s="1"/>
      <c r="F28" s="1"/>
    </row>
    <row r="29" spans="2:6" x14ac:dyDescent="0.25">
      <c r="B29" s="23" t="s">
        <v>50</v>
      </c>
      <c r="C29" s="24" t="s">
        <v>51</v>
      </c>
      <c r="D29" s="23" t="s">
        <v>52</v>
      </c>
    </row>
    <row r="30" spans="2:6" x14ac:dyDescent="0.25">
      <c r="B30" s="25" t="s">
        <v>187</v>
      </c>
      <c r="C30" s="36">
        <v>8000000</v>
      </c>
      <c r="D30" s="27" t="s">
        <v>188</v>
      </c>
    </row>
    <row r="31" spans="2:6" x14ac:dyDescent="0.25">
      <c r="B31" s="25" t="s">
        <v>189</v>
      </c>
      <c r="C31" s="36">
        <v>12000000</v>
      </c>
      <c r="D31" s="27" t="s">
        <v>190</v>
      </c>
    </row>
    <row r="32" spans="2:6" x14ac:dyDescent="0.25">
      <c r="B32" s="30" t="s">
        <v>191</v>
      </c>
      <c r="C32" s="38">
        <f>C30/C31</f>
        <v>0.66666666666666696</v>
      </c>
      <c r="D32" s="32" t="s">
        <v>60</v>
      </c>
    </row>
    <row r="34" spans="2:6" ht="24" customHeight="1" x14ac:dyDescent="0.25">
      <c r="B34" s="4" t="s">
        <v>192</v>
      </c>
      <c r="C34" s="4"/>
      <c r="D34" s="4"/>
      <c r="E34" s="4"/>
      <c r="F34" s="4"/>
    </row>
    <row r="35" spans="2:6" ht="18" customHeight="1" x14ac:dyDescent="0.25">
      <c r="B35" s="3" t="s">
        <v>193</v>
      </c>
      <c r="C35" s="3"/>
      <c r="D35" s="3"/>
      <c r="E35" s="3"/>
      <c r="F35" s="3"/>
    </row>
    <row r="36" spans="2:6" ht="21.75" customHeight="1" x14ac:dyDescent="0.25">
      <c r="B36" s="2" t="s">
        <v>194</v>
      </c>
      <c r="C36" s="2"/>
      <c r="D36" s="2"/>
      <c r="E36" s="2"/>
      <c r="F36" s="2"/>
    </row>
    <row r="37" spans="2:6" ht="21.75" customHeight="1" x14ac:dyDescent="0.25">
      <c r="B37" s="1" t="s">
        <v>195</v>
      </c>
      <c r="C37" s="1"/>
      <c r="D37" s="1"/>
      <c r="E37" s="1"/>
      <c r="F37" s="1"/>
    </row>
    <row r="38" spans="2:6" x14ac:dyDescent="0.25">
      <c r="B38" s="23" t="s">
        <v>50</v>
      </c>
      <c r="C38" s="24" t="s">
        <v>51</v>
      </c>
      <c r="D38" s="23" t="s">
        <v>52</v>
      </c>
    </row>
    <row r="39" spans="2:6" x14ac:dyDescent="0.25">
      <c r="B39" s="25" t="s">
        <v>196</v>
      </c>
      <c r="C39" s="36">
        <v>10000000</v>
      </c>
      <c r="D39" s="27" t="s">
        <v>197</v>
      </c>
    </row>
    <row r="40" spans="2:6" x14ac:dyDescent="0.25">
      <c r="B40" s="25" t="s">
        <v>198</v>
      </c>
      <c r="C40" s="36">
        <v>6000000</v>
      </c>
      <c r="D40" s="27" t="s">
        <v>198</v>
      </c>
    </row>
    <row r="41" spans="2:6" x14ac:dyDescent="0.25">
      <c r="B41" s="30" t="s">
        <v>199</v>
      </c>
      <c r="C41" s="34">
        <f>(C39-C40)/C39</f>
        <v>0.4</v>
      </c>
      <c r="D41" s="32" t="s">
        <v>60</v>
      </c>
    </row>
    <row r="43" spans="2:6" ht="24" customHeight="1" x14ac:dyDescent="0.25">
      <c r="B43" s="4" t="s">
        <v>200</v>
      </c>
      <c r="C43" s="4"/>
      <c r="D43" s="4"/>
      <c r="E43" s="4"/>
      <c r="F43" s="4"/>
    </row>
    <row r="44" spans="2:6" ht="18" customHeight="1" x14ac:dyDescent="0.25">
      <c r="B44" s="3" t="s">
        <v>201</v>
      </c>
      <c r="C44" s="3"/>
      <c r="D44" s="3"/>
      <c r="E44" s="3"/>
      <c r="F44" s="3"/>
    </row>
    <row r="45" spans="2:6" ht="21.75" customHeight="1" x14ac:dyDescent="0.25">
      <c r="B45" s="2" t="s">
        <v>202</v>
      </c>
      <c r="C45" s="2"/>
      <c r="D45" s="2"/>
      <c r="E45" s="2"/>
      <c r="F45" s="2"/>
    </row>
    <row r="46" spans="2:6" ht="21.75" customHeight="1" x14ac:dyDescent="0.25">
      <c r="B46" s="1" t="s">
        <v>203</v>
      </c>
      <c r="C46" s="1"/>
      <c r="D46" s="1"/>
      <c r="E46" s="1"/>
      <c r="F46" s="1"/>
    </row>
    <row r="47" spans="2:6" x14ac:dyDescent="0.25">
      <c r="B47" s="23" t="s">
        <v>50</v>
      </c>
      <c r="C47" s="24" t="s">
        <v>51</v>
      </c>
      <c r="D47" s="23" t="s">
        <v>52</v>
      </c>
    </row>
    <row r="48" spans="2:6" x14ac:dyDescent="0.25">
      <c r="B48" s="25" t="s">
        <v>204</v>
      </c>
      <c r="C48" s="36">
        <v>1500000</v>
      </c>
      <c r="D48" s="27" t="s">
        <v>205</v>
      </c>
    </row>
    <row r="49" spans="2:6" x14ac:dyDescent="0.25">
      <c r="B49" s="25" t="s">
        <v>196</v>
      </c>
      <c r="C49" s="36">
        <v>10000000</v>
      </c>
      <c r="D49" s="27" t="s">
        <v>197</v>
      </c>
    </row>
    <row r="50" spans="2:6" x14ac:dyDescent="0.25">
      <c r="B50" s="30" t="s">
        <v>206</v>
      </c>
      <c r="C50" s="34">
        <f>C48/C49</f>
        <v>0.15</v>
      </c>
      <c r="D50" s="32" t="s">
        <v>60</v>
      </c>
    </row>
    <row r="52" spans="2:6" ht="24" customHeight="1" x14ac:dyDescent="0.25">
      <c r="B52" s="4" t="s">
        <v>207</v>
      </c>
      <c r="C52" s="4"/>
      <c r="D52" s="4"/>
      <c r="E52" s="4"/>
      <c r="F52" s="4"/>
    </row>
    <row r="53" spans="2:6" ht="18" customHeight="1" x14ac:dyDescent="0.25">
      <c r="B53" s="3" t="s">
        <v>208</v>
      </c>
      <c r="C53" s="3"/>
      <c r="D53" s="3"/>
      <c r="E53" s="3"/>
      <c r="F53" s="3"/>
    </row>
    <row r="54" spans="2:6" ht="21.75" customHeight="1" x14ac:dyDescent="0.25">
      <c r="B54" s="2" t="s">
        <v>209</v>
      </c>
      <c r="C54" s="2"/>
      <c r="D54" s="2"/>
      <c r="E54" s="2"/>
      <c r="F54" s="2"/>
    </row>
    <row r="55" spans="2:6" ht="21.75" customHeight="1" x14ac:dyDescent="0.25">
      <c r="B55" s="1" t="s">
        <v>210</v>
      </c>
      <c r="C55" s="1"/>
      <c r="D55" s="1"/>
      <c r="E55" s="1"/>
      <c r="F55" s="1"/>
    </row>
    <row r="56" spans="2:6" x14ac:dyDescent="0.25">
      <c r="B56" s="23" t="s">
        <v>50</v>
      </c>
      <c r="C56" s="24" t="s">
        <v>51</v>
      </c>
      <c r="D56" s="23" t="s">
        <v>52</v>
      </c>
    </row>
    <row r="57" spans="2:6" x14ac:dyDescent="0.25">
      <c r="B57" s="25" t="s">
        <v>204</v>
      </c>
      <c r="C57" s="36">
        <v>1500000</v>
      </c>
      <c r="D57" s="27" t="s">
        <v>205</v>
      </c>
    </row>
    <row r="58" spans="2:6" x14ac:dyDescent="0.25">
      <c r="B58" s="25" t="s">
        <v>211</v>
      </c>
      <c r="C58" s="36">
        <v>18000000</v>
      </c>
      <c r="D58" s="27" t="s">
        <v>212</v>
      </c>
    </row>
    <row r="59" spans="2:6" x14ac:dyDescent="0.25">
      <c r="B59" s="30" t="s">
        <v>213</v>
      </c>
      <c r="C59" s="34">
        <f>C57/C58</f>
        <v>8.3333333333333301E-2</v>
      </c>
      <c r="D59" s="32" t="s">
        <v>60</v>
      </c>
    </row>
    <row r="61" spans="2:6" ht="24" customHeight="1" x14ac:dyDescent="0.25">
      <c r="B61" s="4" t="s">
        <v>214</v>
      </c>
      <c r="C61" s="4"/>
      <c r="D61" s="4"/>
      <c r="E61" s="4"/>
      <c r="F61" s="4"/>
    </row>
    <row r="62" spans="2:6" ht="18" customHeight="1" x14ac:dyDescent="0.25">
      <c r="B62" s="3" t="s">
        <v>215</v>
      </c>
      <c r="C62" s="3"/>
      <c r="D62" s="3"/>
      <c r="E62" s="3"/>
      <c r="F62" s="3"/>
    </row>
    <row r="63" spans="2:6" ht="21.75" customHeight="1" x14ac:dyDescent="0.25">
      <c r="B63" s="2" t="s">
        <v>216</v>
      </c>
      <c r="C63" s="2"/>
      <c r="D63" s="2"/>
      <c r="E63" s="2"/>
      <c r="F63" s="2"/>
    </row>
    <row r="64" spans="2:6" ht="21.75" customHeight="1" x14ac:dyDescent="0.25">
      <c r="B64" s="1" t="s">
        <v>217</v>
      </c>
      <c r="C64" s="1"/>
      <c r="D64" s="1"/>
      <c r="E64" s="1"/>
      <c r="F64" s="1"/>
    </row>
    <row r="65" spans="2:6" x14ac:dyDescent="0.25">
      <c r="B65" s="23" t="s">
        <v>50</v>
      </c>
      <c r="C65" s="24" t="s">
        <v>51</v>
      </c>
      <c r="D65" s="23" t="s">
        <v>52</v>
      </c>
    </row>
    <row r="66" spans="2:6" x14ac:dyDescent="0.25">
      <c r="B66" s="25" t="s">
        <v>204</v>
      </c>
      <c r="C66" s="36">
        <v>1500000</v>
      </c>
      <c r="D66" s="27" t="s">
        <v>205</v>
      </c>
    </row>
    <row r="67" spans="2:6" x14ac:dyDescent="0.25">
      <c r="B67" s="25" t="s">
        <v>218</v>
      </c>
      <c r="C67" s="36">
        <v>12000000</v>
      </c>
      <c r="D67" s="27" t="s">
        <v>219</v>
      </c>
    </row>
    <row r="68" spans="2:6" x14ac:dyDescent="0.25">
      <c r="B68" s="30" t="s">
        <v>220</v>
      </c>
      <c r="C68" s="34">
        <f>C66/C67</f>
        <v>0.125</v>
      </c>
      <c r="D68" s="32" t="s">
        <v>60</v>
      </c>
    </row>
    <row r="70" spans="2:6" ht="24" customHeight="1" x14ac:dyDescent="0.25">
      <c r="B70" s="4" t="s">
        <v>221</v>
      </c>
      <c r="C70" s="4"/>
      <c r="D70" s="4"/>
      <c r="E70" s="4"/>
      <c r="F70" s="4"/>
    </row>
    <row r="71" spans="2:6" ht="18" customHeight="1" x14ac:dyDescent="0.25">
      <c r="B71" s="3" t="s">
        <v>222</v>
      </c>
      <c r="C71" s="3"/>
      <c r="D71" s="3"/>
      <c r="E71" s="3"/>
      <c r="F71" s="3"/>
    </row>
    <row r="72" spans="2:6" ht="21.75" customHeight="1" x14ac:dyDescent="0.25">
      <c r="B72" s="2" t="s">
        <v>223</v>
      </c>
      <c r="C72" s="2"/>
      <c r="D72" s="2"/>
      <c r="E72" s="2"/>
      <c r="F72" s="2"/>
    </row>
    <row r="73" spans="2:6" ht="21.75" customHeight="1" x14ac:dyDescent="0.25">
      <c r="B73" s="1" t="s">
        <v>224</v>
      </c>
      <c r="C73" s="1"/>
      <c r="D73" s="1"/>
      <c r="E73" s="1"/>
      <c r="F73" s="1"/>
    </row>
    <row r="74" spans="2:6" x14ac:dyDescent="0.25">
      <c r="B74" s="23" t="s">
        <v>50</v>
      </c>
      <c r="C74" s="24" t="s">
        <v>51</v>
      </c>
      <c r="D74" s="23" t="s">
        <v>52</v>
      </c>
    </row>
    <row r="75" spans="2:6" x14ac:dyDescent="0.25">
      <c r="B75" s="25" t="s">
        <v>198</v>
      </c>
      <c r="C75" s="36">
        <v>6000000</v>
      </c>
      <c r="D75" s="27" t="s">
        <v>198</v>
      </c>
    </row>
    <row r="76" spans="2:6" x14ac:dyDescent="0.25">
      <c r="B76" s="25" t="s">
        <v>225</v>
      </c>
      <c r="C76" s="36">
        <v>800000</v>
      </c>
      <c r="D76" s="27" t="s">
        <v>226</v>
      </c>
    </row>
    <row r="77" spans="2:6" x14ac:dyDescent="0.25">
      <c r="B77" s="30" t="s">
        <v>227</v>
      </c>
      <c r="C77" s="38">
        <f>C75/C76</f>
        <v>7.5</v>
      </c>
      <c r="D77" s="32" t="s">
        <v>60</v>
      </c>
    </row>
    <row r="79" spans="2:6" ht="24" customHeight="1" x14ac:dyDescent="0.25">
      <c r="B79" s="4" t="s">
        <v>228</v>
      </c>
      <c r="C79" s="4"/>
      <c r="D79" s="4"/>
      <c r="E79" s="4"/>
      <c r="F79" s="4"/>
    </row>
    <row r="80" spans="2:6" ht="18" customHeight="1" x14ac:dyDescent="0.25">
      <c r="B80" s="3" t="s">
        <v>229</v>
      </c>
      <c r="C80" s="3"/>
      <c r="D80" s="3"/>
      <c r="E80" s="3"/>
      <c r="F80" s="3"/>
    </row>
    <row r="81" spans="2:6" ht="21.75" customHeight="1" x14ac:dyDescent="0.25">
      <c r="B81" s="2" t="s">
        <v>230</v>
      </c>
      <c r="C81" s="2"/>
      <c r="D81" s="2"/>
      <c r="E81" s="2"/>
      <c r="F81" s="2"/>
    </row>
    <row r="82" spans="2:6" ht="21.75" customHeight="1" x14ac:dyDescent="0.25">
      <c r="B82" s="1" t="s">
        <v>231</v>
      </c>
      <c r="C82" s="1"/>
      <c r="D82" s="1"/>
      <c r="E82" s="1"/>
      <c r="F82" s="1"/>
    </row>
    <row r="83" spans="2:6" x14ac:dyDescent="0.25">
      <c r="B83" s="23" t="s">
        <v>50</v>
      </c>
      <c r="C83" s="24" t="s">
        <v>51</v>
      </c>
      <c r="D83" s="23" t="s">
        <v>52</v>
      </c>
    </row>
    <row r="84" spans="2:6" x14ac:dyDescent="0.25">
      <c r="B84" s="25" t="s">
        <v>232</v>
      </c>
      <c r="C84" s="36">
        <v>1500000</v>
      </c>
      <c r="D84" s="27" t="s">
        <v>233</v>
      </c>
    </row>
    <row r="85" spans="2:6" x14ac:dyDescent="0.25">
      <c r="B85" s="25" t="s">
        <v>234</v>
      </c>
      <c r="C85" s="36">
        <v>10000000</v>
      </c>
      <c r="D85" s="27" t="s">
        <v>235</v>
      </c>
    </row>
    <row r="86" spans="2:6" x14ac:dyDescent="0.25">
      <c r="B86" s="30" t="s">
        <v>236</v>
      </c>
      <c r="C86" s="39">
        <f>(C84/C85)*365</f>
        <v>54.75</v>
      </c>
      <c r="D86" s="32" t="s">
        <v>60</v>
      </c>
    </row>
  </sheetData>
  <mergeCells count="38">
    <mergeCell ref="B80:F80"/>
    <mergeCell ref="B81:F81"/>
    <mergeCell ref="B82:F82"/>
    <mergeCell ref="B70:F70"/>
    <mergeCell ref="B71:F71"/>
    <mergeCell ref="B72:F72"/>
    <mergeCell ref="B73:F73"/>
    <mergeCell ref="B79:F79"/>
    <mergeCell ref="B55:F55"/>
    <mergeCell ref="B61:F61"/>
    <mergeCell ref="B62:F62"/>
    <mergeCell ref="B63:F63"/>
    <mergeCell ref="B64:F64"/>
    <mergeCell ref="B45:F45"/>
    <mergeCell ref="B46:F46"/>
    <mergeCell ref="B52:F52"/>
    <mergeCell ref="B53:F53"/>
    <mergeCell ref="B54:F54"/>
    <mergeCell ref="B35:F35"/>
    <mergeCell ref="B36:F36"/>
    <mergeCell ref="B37:F37"/>
    <mergeCell ref="B43:F43"/>
    <mergeCell ref="B44:F44"/>
    <mergeCell ref="B25:F25"/>
    <mergeCell ref="B26:F26"/>
    <mergeCell ref="B27:F27"/>
    <mergeCell ref="B28:F28"/>
    <mergeCell ref="B34:F34"/>
    <mergeCell ref="B8:F8"/>
    <mergeCell ref="B14:F14"/>
    <mergeCell ref="B15:F15"/>
    <mergeCell ref="B16:F16"/>
    <mergeCell ref="B17:F17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F54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237</v>
      </c>
      <c r="C2" s="6"/>
      <c r="D2" s="6"/>
    </row>
    <row r="3" spans="2:6" ht="19.5" customHeight="1" x14ac:dyDescent="0.25">
      <c r="B3" s="5" t="s">
        <v>238</v>
      </c>
      <c r="C3" s="5"/>
      <c r="D3" s="5"/>
    </row>
    <row r="5" spans="2:6" ht="24" customHeight="1" x14ac:dyDescent="0.25">
      <c r="B5" s="4" t="s">
        <v>239</v>
      </c>
      <c r="C5" s="4"/>
      <c r="D5" s="4"/>
      <c r="E5" s="4"/>
      <c r="F5" s="4"/>
    </row>
    <row r="6" spans="2:6" ht="18" customHeight="1" x14ac:dyDescent="0.25">
      <c r="B6" s="3" t="s">
        <v>240</v>
      </c>
      <c r="C6" s="3"/>
      <c r="D6" s="3"/>
      <c r="E6" s="3"/>
      <c r="F6" s="3"/>
    </row>
    <row r="7" spans="2:6" ht="21.75" customHeight="1" x14ac:dyDescent="0.25">
      <c r="B7" s="2" t="s">
        <v>241</v>
      </c>
      <c r="C7" s="2"/>
      <c r="D7" s="2"/>
      <c r="E7" s="2"/>
      <c r="F7" s="2"/>
    </row>
    <row r="8" spans="2:6" ht="21.75" customHeight="1" x14ac:dyDescent="0.25">
      <c r="B8" s="1" t="s">
        <v>242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243</v>
      </c>
      <c r="C10" s="36">
        <v>8000000</v>
      </c>
      <c r="D10" s="27" t="s">
        <v>244</v>
      </c>
    </row>
    <row r="11" spans="2:6" x14ac:dyDescent="0.25">
      <c r="B11" s="25" t="s">
        <v>245</v>
      </c>
      <c r="C11" s="36">
        <v>2000000</v>
      </c>
      <c r="D11" s="27" t="s">
        <v>246</v>
      </c>
    </row>
    <row r="12" spans="2:6" x14ac:dyDescent="0.25">
      <c r="B12" s="25" t="s">
        <v>247</v>
      </c>
      <c r="C12" s="28">
        <v>0.12</v>
      </c>
      <c r="D12" s="27" t="s">
        <v>248</v>
      </c>
    </row>
    <row r="13" spans="2:6" x14ac:dyDescent="0.25">
      <c r="B13" s="25" t="s">
        <v>249</v>
      </c>
      <c r="C13" s="28">
        <v>0.06</v>
      </c>
      <c r="D13" s="27" t="s">
        <v>250</v>
      </c>
    </row>
    <row r="14" spans="2:6" x14ac:dyDescent="0.25">
      <c r="B14" s="25" t="s">
        <v>251</v>
      </c>
      <c r="C14" s="28">
        <v>0.25</v>
      </c>
      <c r="D14" s="27" t="s">
        <v>252</v>
      </c>
    </row>
    <row r="15" spans="2:6" x14ac:dyDescent="0.25">
      <c r="B15" s="30" t="s">
        <v>253</v>
      </c>
      <c r="C15" s="34">
        <f>(C10/(C10+C11))*C12+(C11/(C10+C11))*C13*(1-C14)</f>
        <v>0.105</v>
      </c>
      <c r="D15" s="32" t="s">
        <v>60</v>
      </c>
    </row>
    <row r="17" spans="2:6" ht="24" customHeight="1" x14ac:dyDescent="0.25">
      <c r="B17" s="4" t="s">
        <v>254</v>
      </c>
      <c r="C17" s="4"/>
      <c r="D17" s="4"/>
      <c r="E17" s="4"/>
      <c r="F17" s="4"/>
    </row>
    <row r="18" spans="2:6" ht="18" customHeight="1" x14ac:dyDescent="0.25">
      <c r="B18" s="3" t="s">
        <v>255</v>
      </c>
      <c r="C18" s="3"/>
      <c r="D18" s="3"/>
      <c r="E18" s="3"/>
      <c r="F18" s="3"/>
    </row>
    <row r="19" spans="2:6" ht="21.75" customHeight="1" x14ac:dyDescent="0.25">
      <c r="B19" s="2" t="s">
        <v>256</v>
      </c>
      <c r="C19" s="2"/>
      <c r="D19" s="2"/>
      <c r="E19" s="2"/>
      <c r="F19" s="2"/>
    </row>
    <row r="20" spans="2:6" ht="21.75" customHeight="1" x14ac:dyDescent="0.25">
      <c r="B20" s="1" t="s">
        <v>257</v>
      </c>
      <c r="C20" s="1"/>
      <c r="D20" s="1"/>
      <c r="E20" s="1"/>
      <c r="F20" s="1"/>
    </row>
    <row r="21" spans="2:6" x14ac:dyDescent="0.25">
      <c r="B21" s="23" t="s">
        <v>50</v>
      </c>
      <c r="C21" s="24" t="s">
        <v>51</v>
      </c>
      <c r="D21" s="23" t="s">
        <v>52</v>
      </c>
    </row>
    <row r="22" spans="2:6" x14ac:dyDescent="0.25">
      <c r="B22" s="25" t="s">
        <v>258</v>
      </c>
      <c r="C22" s="26">
        <v>5</v>
      </c>
      <c r="D22" s="27" t="s">
        <v>259</v>
      </c>
    </row>
    <row r="23" spans="2:6" x14ac:dyDescent="0.25">
      <c r="B23" s="25" t="s">
        <v>260</v>
      </c>
      <c r="C23" s="26">
        <v>50</v>
      </c>
      <c r="D23" s="27" t="s">
        <v>261</v>
      </c>
    </row>
    <row r="24" spans="2:6" x14ac:dyDescent="0.25">
      <c r="B24" s="30" t="s">
        <v>262</v>
      </c>
      <c r="C24" s="34">
        <f>C22/C23</f>
        <v>0.1</v>
      </c>
      <c r="D24" s="32" t="s">
        <v>60</v>
      </c>
    </row>
    <row r="26" spans="2:6" ht="24" customHeight="1" x14ac:dyDescent="0.25">
      <c r="B26" s="4" t="s">
        <v>263</v>
      </c>
      <c r="C26" s="4"/>
      <c r="D26" s="4"/>
      <c r="E26" s="4"/>
      <c r="F26" s="4"/>
    </row>
    <row r="27" spans="2:6" ht="18" customHeight="1" x14ac:dyDescent="0.25">
      <c r="B27" s="3" t="s">
        <v>264</v>
      </c>
      <c r="C27" s="3"/>
      <c r="D27" s="3"/>
      <c r="E27" s="3"/>
      <c r="F27" s="3"/>
    </row>
    <row r="28" spans="2:6" ht="21.75" customHeight="1" x14ac:dyDescent="0.25">
      <c r="B28" s="2" t="s">
        <v>265</v>
      </c>
      <c r="C28" s="2"/>
      <c r="D28" s="2"/>
      <c r="E28" s="2"/>
      <c r="F28" s="2"/>
    </row>
    <row r="29" spans="2:6" ht="21.75" customHeight="1" x14ac:dyDescent="0.25">
      <c r="B29" s="1" t="s">
        <v>266</v>
      </c>
      <c r="C29" s="1"/>
      <c r="D29" s="1"/>
      <c r="E29" s="1"/>
      <c r="F29" s="1"/>
    </row>
    <row r="30" spans="2:6" x14ac:dyDescent="0.25">
      <c r="B30" s="23" t="s">
        <v>50</v>
      </c>
      <c r="C30" s="24" t="s">
        <v>51</v>
      </c>
      <c r="D30" s="23" t="s">
        <v>52</v>
      </c>
    </row>
    <row r="31" spans="2:6" x14ac:dyDescent="0.25">
      <c r="B31" s="25" t="s">
        <v>267</v>
      </c>
      <c r="C31" s="40">
        <v>10000</v>
      </c>
      <c r="D31" s="27" t="s">
        <v>268</v>
      </c>
    </row>
    <row r="32" spans="2:6" x14ac:dyDescent="0.25">
      <c r="B32" s="25" t="s">
        <v>269</v>
      </c>
      <c r="C32" s="26">
        <v>100</v>
      </c>
      <c r="D32" s="27" t="s">
        <v>270</v>
      </c>
    </row>
    <row r="33" spans="2:6" x14ac:dyDescent="0.25">
      <c r="B33" s="25" t="s">
        <v>271</v>
      </c>
      <c r="C33" s="26">
        <v>60</v>
      </c>
      <c r="D33" s="27" t="s">
        <v>272</v>
      </c>
    </row>
    <row r="34" spans="2:6" x14ac:dyDescent="0.25">
      <c r="B34" s="25" t="s">
        <v>273</v>
      </c>
      <c r="C34" s="36">
        <v>200000</v>
      </c>
      <c r="D34" s="27" t="s">
        <v>274</v>
      </c>
    </row>
    <row r="35" spans="2:6" x14ac:dyDescent="0.25">
      <c r="B35" s="30" t="s">
        <v>275</v>
      </c>
      <c r="C35" s="38">
        <f>(C31*(C32-C33))/(C31*(C32-C33)-C34)</f>
        <v>2</v>
      </c>
      <c r="D35" s="32" t="s">
        <v>60</v>
      </c>
    </row>
    <row r="37" spans="2:6" ht="24" customHeight="1" x14ac:dyDescent="0.25">
      <c r="B37" s="4" t="s">
        <v>276</v>
      </c>
      <c r="C37" s="4"/>
      <c r="D37" s="4"/>
      <c r="E37" s="4"/>
      <c r="F37" s="4"/>
    </row>
    <row r="38" spans="2:6" ht="18" customHeight="1" x14ac:dyDescent="0.25">
      <c r="B38" s="3" t="s">
        <v>277</v>
      </c>
      <c r="C38" s="3"/>
      <c r="D38" s="3"/>
      <c r="E38" s="3"/>
      <c r="F38" s="3"/>
    </row>
    <row r="39" spans="2:6" ht="21.75" customHeight="1" x14ac:dyDescent="0.25">
      <c r="B39" s="2" t="s">
        <v>278</v>
      </c>
      <c r="C39" s="2"/>
      <c r="D39" s="2"/>
      <c r="E39" s="2"/>
      <c r="F39" s="2"/>
    </row>
    <row r="40" spans="2:6" ht="21.75" customHeight="1" x14ac:dyDescent="0.25">
      <c r="B40" s="1" t="s">
        <v>279</v>
      </c>
      <c r="C40" s="1"/>
      <c r="D40" s="1"/>
      <c r="E40" s="1"/>
      <c r="F40" s="1"/>
    </row>
    <row r="41" spans="2:6" x14ac:dyDescent="0.25">
      <c r="B41" s="23" t="s">
        <v>50</v>
      </c>
      <c r="C41" s="24" t="s">
        <v>51</v>
      </c>
      <c r="D41" s="23" t="s">
        <v>52</v>
      </c>
    </row>
    <row r="42" spans="2:6" x14ac:dyDescent="0.25">
      <c r="B42" s="25" t="s">
        <v>280</v>
      </c>
      <c r="C42" s="41">
        <v>60</v>
      </c>
      <c r="D42" s="27" t="s">
        <v>281</v>
      </c>
    </row>
    <row r="43" spans="2:6" x14ac:dyDescent="0.25">
      <c r="B43" s="25" t="s">
        <v>282</v>
      </c>
      <c r="C43" s="41">
        <v>45</v>
      </c>
      <c r="D43" s="27" t="s">
        <v>283</v>
      </c>
    </row>
    <row r="44" spans="2:6" x14ac:dyDescent="0.25">
      <c r="B44" s="25" t="s">
        <v>284</v>
      </c>
      <c r="C44" s="41">
        <v>30</v>
      </c>
      <c r="D44" s="27" t="s">
        <v>285</v>
      </c>
    </row>
    <row r="45" spans="2:6" x14ac:dyDescent="0.25">
      <c r="B45" s="30" t="s">
        <v>286</v>
      </c>
      <c r="C45" s="39">
        <f>C42+C43-C44</f>
        <v>75</v>
      </c>
      <c r="D45" s="32" t="s">
        <v>60</v>
      </c>
    </row>
    <row r="47" spans="2:6" ht="24" customHeight="1" x14ac:dyDescent="0.25">
      <c r="B47" s="4" t="s">
        <v>287</v>
      </c>
      <c r="C47" s="4"/>
      <c r="D47" s="4"/>
      <c r="E47" s="4"/>
      <c r="F47" s="4"/>
    </row>
    <row r="48" spans="2:6" ht="18" customHeight="1" x14ac:dyDescent="0.25">
      <c r="B48" s="3" t="s">
        <v>288</v>
      </c>
      <c r="C48" s="3"/>
      <c r="D48" s="3"/>
      <c r="E48" s="3"/>
      <c r="F48" s="3"/>
    </row>
    <row r="49" spans="2:6" ht="21.75" customHeight="1" x14ac:dyDescent="0.25">
      <c r="B49" s="2" t="s">
        <v>289</v>
      </c>
      <c r="C49" s="2"/>
      <c r="D49" s="2"/>
      <c r="E49" s="2"/>
      <c r="F49" s="2"/>
    </row>
    <row r="50" spans="2:6" ht="21.75" customHeight="1" x14ac:dyDescent="0.25">
      <c r="B50" s="1" t="s">
        <v>290</v>
      </c>
      <c r="C50" s="1"/>
      <c r="D50" s="1"/>
      <c r="E50" s="1"/>
      <c r="F50" s="1"/>
    </row>
    <row r="51" spans="2:6" x14ac:dyDescent="0.25">
      <c r="B51" s="23" t="s">
        <v>50</v>
      </c>
      <c r="C51" s="24" t="s">
        <v>51</v>
      </c>
      <c r="D51" s="23" t="s">
        <v>52</v>
      </c>
    </row>
    <row r="52" spans="2:6" x14ac:dyDescent="0.25">
      <c r="B52" s="25" t="s">
        <v>291</v>
      </c>
      <c r="C52" s="28">
        <v>0.08</v>
      </c>
      <c r="D52" s="27" t="s">
        <v>250</v>
      </c>
    </row>
    <row r="53" spans="2:6" x14ac:dyDescent="0.25">
      <c r="B53" s="25" t="s">
        <v>251</v>
      </c>
      <c r="C53" s="28">
        <v>0.25</v>
      </c>
      <c r="D53" s="27" t="s">
        <v>252</v>
      </c>
    </row>
    <row r="54" spans="2:6" x14ac:dyDescent="0.25">
      <c r="B54" s="30" t="s">
        <v>292</v>
      </c>
      <c r="C54" s="34">
        <f>C52*(1-C53)</f>
        <v>0.06</v>
      </c>
      <c r="D54" s="32" t="s">
        <v>60</v>
      </c>
    </row>
  </sheetData>
  <mergeCells count="22">
    <mergeCell ref="B49:F49"/>
    <mergeCell ref="B50:F50"/>
    <mergeCell ref="B38:F38"/>
    <mergeCell ref="B39:F39"/>
    <mergeCell ref="B40:F40"/>
    <mergeCell ref="B47:F47"/>
    <mergeCell ref="B48:F48"/>
    <mergeCell ref="B26:F26"/>
    <mergeCell ref="B27:F27"/>
    <mergeCell ref="B28:F28"/>
    <mergeCell ref="B29:F29"/>
    <mergeCell ref="B37:F37"/>
    <mergeCell ref="B8:F8"/>
    <mergeCell ref="B17:F17"/>
    <mergeCell ref="B18:F18"/>
    <mergeCell ref="B19:F19"/>
    <mergeCell ref="B20:F20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F60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293</v>
      </c>
      <c r="C2" s="6"/>
      <c r="D2" s="6"/>
    </row>
    <row r="3" spans="2:6" ht="19.5" customHeight="1" x14ac:dyDescent="0.25">
      <c r="B3" s="5" t="s">
        <v>294</v>
      </c>
      <c r="C3" s="5"/>
      <c r="D3" s="5"/>
    </row>
    <row r="5" spans="2:6" ht="24" customHeight="1" x14ac:dyDescent="0.25">
      <c r="B5" s="4" t="s">
        <v>295</v>
      </c>
      <c r="C5" s="4"/>
      <c r="D5" s="4"/>
      <c r="E5" s="4"/>
      <c r="F5" s="4"/>
    </row>
    <row r="6" spans="2:6" ht="18" customHeight="1" x14ac:dyDescent="0.25">
      <c r="B6" s="3" t="s">
        <v>296</v>
      </c>
      <c r="C6" s="3"/>
      <c r="D6" s="3"/>
      <c r="E6" s="3"/>
      <c r="F6" s="3"/>
    </row>
    <row r="7" spans="2:6" ht="21.75" customHeight="1" x14ac:dyDescent="0.25">
      <c r="B7" s="2" t="s">
        <v>297</v>
      </c>
      <c r="C7" s="2"/>
      <c r="D7" s="2"/>
      <c r="E7" s="2"/>
      <c r="F7" s="2"/>
    </row>
    <row r="8" spans="2:6" ht="21.75" customHeight="1" x14ac:dyDescent="0.25">
      <c r="B8" s="1" t="s">
        <v>298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299</v>
      </c>
      <c r="C10" s="26">
        <v>2.5</v>
      </c>
      <c r="D10" s="27" t="s">
        <v>300</v>
      </c>
    </row>
    <row r="11" spans="2:6" x14ac:dyDescent="0.25">
      <c r="B11" s="25" t="s">
        <v>301</v>
      </c>
      <c r="C11" s="28">
        <v>0.1</v>
      </c>
      <c r="D11" s="27" t="s">
        <v>302</v>
      </c>
    </row>
    <row r="12" spans="2:6" x14ac:dyDescent="0.25">
      <c r="B12" s="25" t="s">
        <v>303</v>
      </c>
      <c r="C12" s="28">
        <v>0.04</v>
      </c>
      <c r="D12" s="27" t="s">
        <v>304</v>
      </c>
    </row>
    <row r="13" spans="2:6" x14ac:dyDescent="0.25">
      <c r="B13" s="30" t="s">
        <v>305</v>
      </c>
      <c r="C13" s="31">
        <f>C10/(C11-C12)</f>
        <v>41.6666666666667</v>
      </c>
      <c r="D13" s="32" t="s">
        <v>60</v>
      </c>
    </row>
    <row r="15" spans="2:6" ht="24" customHeight="1" x14ac:dyDescent="0.25">
      <c r="B15" s="4" t="s">
        <v>306</v>
      </c>
      <c r="C15" s="4"/>
      <c r="D15" s="4"/>
      <c r="E15" s="4"/>
      <c r="F15" s="4"/>
    </row>
    <row r="16" spans="2:6" ht="18" customHeight="1" x14ac:dyDescent="0.25">
      <c r="B16" s="3" t="s">
        <v>307</v>
      </c>
      <c r="C16" s="3"/>
      <c r="D16" s="3"/>
      <c r="E16" s="3"/>
      <c r="F16" s="3"/>
    </row>
    <row r="17" spans="2:6" ht="21.75" customHeight="1" x14ac:dyDescent="0.25">
      <c r="B17" s="2" t="s">
        <v>308</v>
      </c>
      <c r="C17" s="2"/>
      <c r="D17" s="2"/>
      <c r="E17" s="2"/>
      <c r="F17" s="2"/>
    </row>
    <row r="18" spans="2:6" ht="21.75" customHeight="1" x14ac:dyDescent="0.25">
      <c r="B18" s="1" t="s">
        <v>309</v>
      </c>
      <c r="C18" s="1"/>
      <c r="D18" s="1"/>
      <c r="E18" s="1"/>
      <c r="F18" s="1"/>
    </row>
    <row r="19" spans="2:6" x14ac:dyDescent="0.25">
      <c r="B19" s="23" t="s">
        <v>50</v>
      </c>
      <c r="C19" s="24" t="s">
        <v>51</v>
      </c>
      <c r="D19" s="23" t="s">
        <v>52</v>
      </c>
    </row>
    <row r="20" spans="2:6" x14ac:dyDescent="0.25">
      <c r="B20" s="25" t="s">
        <v>310</v>
      </c>
      <c r="C20" s="28">
        <v>0.04</v>
      </c>
      <c r="D20" s="27" t="s">
        <v>311</v>
      </c>
    </row>
    <row r="21" spans="2:6" x14ac:dyDescent="0.25">
      <c r="B21" s="25" t="s">
        <v>312</v>
      </c>
      <c r="C21" s="42">
        <v>1.2</v>
      </c>
      <c r="D21" s="27" t="s">
        <v>313</v>
      </c>
    </row>
    <row r="22" spans="2:6" x14ac:dyDescent="0.25">
      <c r="B22" s="25" t="s">
        <v>314</v>
      </c>
      <c r="C22" s="28">
        <v>0.1</v>
      </c>
      <c r="D22" s="27" t="s">
        <v>315</v>
      </c>
    </row>
    <row r="23" spans="2:6" x14ac:dyDescent="0.25">
      <c r="B23" s="30" t="s">
        <v>316</v>
      </c>
      <c r="C23" s="34">
        <f>C20+C21*(C22-C20)</f>
        <v>0.112</v>
      </c>
      <c r="D23" s="32" t="s">
        <v>60</v>
      </c>
    </row>
    <row r="25" spans="2:6" ht="24" customHeight="1" x14ac:dyDescent="0.25">
      <c r="B25" s="4" t="s">
        <v>317</v>
      </c>
      <c r="C25" s="4"/>
      <c r="D25" s="4"/>
      <c r="E25" s="4"/>
      <c r="F25" s="4"/>
    </row>
    <row r="26" spans="2:6" ht="18" customHeight="1" x14ac:dyDescent="0.25">
      <c r="B26" s="3" t="s">
        <v>318</v>
      </c>
      <c r="C26" s="3"/>
      <c r="D26" s="3"/>
      <c r="E26" s="3"/>
      <c r="F26" s="3"/>
    </row>
    <row r="27" spans="2:6" ht="21.75" customHeight="1" x14ac:dyDescent="0.25">
      <c r="B27" s="2" t="s">
        <v>319</v>
      </c>
      <c r="C27" s="2"/>
      <c r="D27" s="2"/>
      <c r="E27" s="2"/>
      <c r="F27" s="2"/>
    </row>
    <row r="28" spans="2:6" ht="21.75" customHeight="1" x14ac:dyDescent="0.25">
      <c r="B28" s="1" t="s">
        <v>320</v>
      </c>
      <c r="C28" s="1"/>
      <c r="D28" s="1"/>
      <c r="E28" s="1"/>
      <c r="F28" s="1"/>
    </row>
    <row r="29" spans="2:6" x14ac:dyDescent="0.25">
      <c r="B29" s="23" t="s">
        <v>50</v>
      </c>
      <c r="C29" s="24" t="s">
        <v>51</v>
      </c>
      <c r="D29" s="23" t="s">
        <v>52</v>
      </c>
    </row>
    <row r="30" spans="2:6" x14ac:dyDescent="0.25">
      <c r="B30" s="25" t="s">
        <v>321</v>
      </c>
      <c r="C30" s="26">
        <v>50</v>
      </c>
      <c r="D30" s="27" t="s">
        <v>270</v>
      </c>
    </row>
    <row r="31" spans="2:6" x14ac:dyDescent="0.25">
      <c r="B31" s="25" t="s">
        <v>322</v>
      </c>
      <c r="C31" s="26">
        <v>2.5</v>
      </c>
      <c r="D31" s="27" t="s">
        <v>322</v>
      </c>
    </row>
    <row r="32" spans="2:6" x14ac:dyDescent="0.25">
      <c r="B32" s="30" t="s">
        <v>323</v>
      </c>
      <c r="C32" s="38">
        <f>C30/C31</f>
        <v>20</v>
      </c>
      <c r="D32" s="32" t="s">
        <v>60</v>
      </c>
    </row>
    <row r="34" spans="2:6" ht="24" customHeight="1" x14ac:dyDescent="0.25">
      <c r="B34" s="4" t="s">
        <v>324</v>
      </c>
      <c r="C34" s="4"/>
      <c r="D34" s="4"/>
      <c r="E34" s="4"/>
      <c r="F34" s="4"/>
    </row>
    <row r="35" spans="2:6" ht="18" customHeight="1" x14ac:dyDescent="0.25">
      <c r="B35" s="3" t="s">
        <v>325</v>
      </c>
      <c r="C35" s="3"/>
      <c r="D35" s="3"/>
      <c r="E35" s="3"/>
      <c r="F35" s="3"/>
    </row>
    <row r="36" spans="2:6" ht="21.75" customHeight="1" x14ac:dyDescent="0.25">
      <c r="B36" s="2" t="s">
        <v>326</v>
      </c>
      <c r="C36" s="2"/>
      <c r="D36" s="2"/>
      <c r="E36" s="2"/>
      <c r="F36" s="2"/>
    </row>
    <row r="37" spans="2:6" ht="21.75" customHeight="1" x14ac:dyDescent="0.25">
      <c r="B37" s="1" t="s">
        <v>327</v>
      </c>
      <c r="C37" s="1"/>
      <c r="D37" s="1"/>
      <c r="E37" s="1"/>
      <c r="F37" s="1"/>
    </row>
    <row r="38" spans="2:6" x14ac:dyDescent="0.25">
      <c r="B38" s="23" t="s">
        <v>50</v>
      </c>
      <c r="C38" s="24" t="s">
        <v>51</v>
      </c>
      <c r="D38" s="23" t="s">
        <v>52</v>
      </c>
    </row>
    <row r="39" spans="2:6" x14ac:dyDescent="0.25">
      <c r="B39" s="25" t="s">
        <v>328</v>
      </c>
      <c r="C39" s="42">
        <v>20</v>
      </c>
      <c r="D39" s="27" t="s">
        <v>329</v>
      </c>
    </row>
    <row r="40" spans="2:6" x14ac:dyDescent="0.25">
      <c r="B40" s="25" t="s">
        <v>330</v>
      </c>
      <c r="C40" s="41">
        <v>10</v>
      </c>
      <c r="D40" s="27" t="s">
        <v>331</v>
      </c>
    </row>
    <row r="41" spans="2:6" x14ac:dyDescent="0.25">
      <c r="B41" s="30" t="s">
        <v>332</v>
      </c>
      <c r="C41" s="38">
        <f>C39/C40</f>
        <v>2</v>
      </c>
      <c r="D41" s="32" t="s">
        <v>60</v>
      </c>
    </row>
    <row r="43" spans="2:6" ht="24" customHeight="1" x14ac:dyDescent="0.25">
      <c r="B43" s="4" t="s">
        <v>333</v>
      </c>
      <c r="C43" s="4"/>
      <c r="D43" s="4"/>
      <c r="E43" s="4"/>
      <c r="F43" s="4"/>
    </row>
    <row r="44" spans="2:6" ht="18" customHeight="1" x14ac:dyDescent="0.25">
      <c r="B44" s="3" t="s">
        <v>334</v>
      </c>
      <c r="C44" s="3"/>
      <c r="D44" s="3"/>
      <c r="E44" s="3"/>
      <c r="F44" s="3"/>
    </row>
    <row r="45" spans="2:6" ht="21.75" customHeight="1" x14ac:dyDescent="0.25">
      <c r="B45" s="2" t="s">
        <v>335</v>
      </c>
      <c r="C45" s="2"/>
      <c r="D45" s="2"/>
      <c r="E45" s="2"/>
      <c r="F45" s="2"/>
    </row>
    <row r="46" spans="2:6" ht="21.75" customHeight="1" x14ac:dyDescent="0.25">
      <c r="B46" s="1" t="s">
        <v>336</v>
      </c>
      <c r="C46" s="1"/>
      <c r="D46" s="1"/>
      <c r="E46" s="1"/>
      <c r="F46" s="1"/>
    </row>
    <row r="47" spans="2:6" x14ac:dyDescent="0.25">
      <c r="B47" s="23" t="s">
        <v>50</v>
      </c>
      <c r="C47" s="24" t="s">
        <v>51</v>
      </c>
      <c r="D47" s="23" t="s">
        <v>52</v>
      </c>
    </row>
    <row r="48" spans="2:6" x14ac:dyDescent="0.25">
      <c r="B48" s="25" t="s">
        <v>337</v>
      </c>
      <c r="C48" s="28">
        <v>0.15</v>
      </c>
      <c r="D48" s="27" t="s">
        <v>337</v>
      </c>
    </row>
    <row r="49" spans="2:6" x14ac:dyDescent="0.25">
      <c r="B49" s="25" t="s">
        <v>338</v>
      </c>
      <c r="C49" s="28">
        <v>0.05</v>
      </c>
      <c r="D49" s="27" t="s">
        <v>304</v>
      </c>
    </row>
    <row r="50" spans="2:6" x14ac:dyDescent="0.25">
      <c r="B50" s="25" t="s">
        <v>339</v>
      </c>
      <c r="C50" s="28">
        <v>0.1</v>
      </c>
      <c r="D50" s="27" t="s">
        <v>302</v>
      </c>
    </row>
    <row r="51" spans="2:6" x14ac:dyDescent="0.25">
      <c r="B51" s="30" t="s">
        <v>340</v>
      </c>
      <c r="C51" s="38">
        <f>(C48-C49)/(C50-C49)</f>
        <v>2</v>
      </c>
      <c r="D51" s="32" t="s">
        <v>60</v>
      </c>
    </row>
    <row r="53" spans="2:6" ht="24" customHeight="1" x14ac:dyDescent="0.25">
      <c r="B53" s="4" t="s">
        <v>341</v>
      </c>
      <c r="C53" s="4"/>
      <c r="D53" s="4"/>
      <c r="E53" s="4"/>
      <c r="F53" s="4"/>
    </row>
    <row r="54" spans="2:6" ht="18" customHeight="1" x14ac:dyDescent="0.25">
      <c r="B54" s="3" t="s">
        <v>342</v>
      </c>
      <c r="C54" s="3"/>
      <c r="D54" s="3"/>
      <c r="E54" s="3"/>
      <c r="F54" s="3"/>
    </row>
    <row r="55" spans="2:6" ht="21.75" customHeight="1" x14ac:dyDescent="0.25">
      <c r="B55" s="2" t="s">
        <v>343</v>
      </c>
      <c r="C55" s="2"/>
      <c r="D55" s="2"/>
      <c r="E55" s="2"/>
      <c r="F55" s="2"/>
    </row>
    <row r="56" spans="2:6" ht="21.75" customHeight="1" x14ac:dyDescent="0.25">
      <c r="B56" s="1" t="s">
        <v>344</v>
      </c>
      <c r="C56" s="1"/>
      <c r="D56" s="1"/>
      <c r="E56" s="1"/>
      <c r="F56" s="1"/>
    </row>
    <row r="57" spans="2:6" x14ac:dyDescent="0.25">
      <c r="B57" s="23" t="s">
        <v>50</v>
      </c>
      <c r="C57" s="24" t="s">
        <v>51</v>
      </c>
      <c r="D57" s="23" t="s">
        <v>52</v>
      </c>
    </row>
    <row r="58" spans="2:6" x14ac:dyDescent="0.25">
      <c r="B58" s="25" t="s">
        <v>337</v>
      </c>
      <c r="C58" s="28">
        <v>0.15</v>
      </c>
      <c r="D58" s="27" t="s">
        <v>337</v>
      </c>
    </row>
    <row r="59" spans="2:6" x14ac:dyDescent="0.25">
      <c r="B59" s="25" t="s">
        <v>345</v>
      </c>
      <c r="C59" s="28">
        <v>0.6</v>
      </c>
      <c r="D59" s="27" t="s">
        <v>313</v>
      </c>
    </row>
    <row r="60" spans="2:6" x14ac:dyDescent="0.25">
      <c r="B60" s="30" t="s">
        <v>346</v>
      </c>
      <c r="C60" s="34">
        <f>C58*C59</f>
        <v>0.09</v>
      </c>
      <c r="D60" s="32" t="s">
        <v>60</v>
      </c>
    </row>
  </sheetData>
  <mergeCells count="26">
    <mergeCell ref="B56:F56"/>
    <mergeCell ref="B45:F45"/>
    <mergeCell ref="B46:F46"/>
    <mergeCell ref="B53:F53"/>
    <mergeCell ref="B54:F54"/>
    <mergeCell ref="B55:F55"/>
    <mergeCell ref="B35:F35"/>
    <mergeCell ref="B36:F36"/>
    <mergeCell ref="B37:F37"/>
    <mergeCell ref="B43:F43"/>
    <mergeCell ref="B44:F44"/>
    <mergeCell ref="B25:F25"/>
    <mergeCell ref="B26:F26"/>
    <mergeCell ref="B27:F27"/>
    <mergeCell ref="B28:F28"/>
    <mergeCell ref="B34:F34"/>
    <mergeCell ref="B8:F8"/>
    <mergeCell ref="B15:F15"/>
    <mergeCell ref="B16:F16"/>
    <mergeCell ref="B17:F17"/>
    <mergeCell ref="B18:F18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F70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347</v>
      </c>
      <c r="C2" s="6"/>
      <c r="D2" s="6"/>
    </row>
    <row r="3" spans="2:6" ht="19.5" customHeight="1" x14ac:dyDescent="0.25">
      <c r="B3" s="5" t="s">
        <v>348</v>
      </c>
      <c r="C3" s="5"/>
      <c r="D3" s="5"/>
    </row>
    <row r="5" spans="2:6" ht="24" customHeight="1" x14ac:dyDescent="0.25">
      <c r="B5" s="4" t="s">
        <v>349</v>
      </c>
      <c r="C5" s="4"/>
      <c r="D5" s="4"/>
      <c r="E5" s="4"/>
      <c r="F5" s="4"/>
    </row>
    <row r="6" spans="2:6" ht="18" customHeight="1" x14ac:dyDescent="0.25">
      <c r="B6" s="3" t="s">
        <v>350</v>
      </c>
      <c r="C6" s="3"/>
      <c r="D6" s="3"/>
      <c r="E6" s="3"/>
      <c r="F6" s="3"/>
    </row>
    <row r="7" spans="2:6" ht="21.75" customHeight="1" x14ac:dyDescent="0.25">
      <c r="B7" s="2" t="s">
        <v>351</v>
      </c>
      <c r="C7" s="2"/>
      <c r="D7" s="2"/>
      <c r="E7" s="2"/>
      <c r="F7" s="2"/>
    </row>
    <row r="8" spans="2:6" ht="21.75" customHeight="1" x14ac:dyDescent="0.25">
      <c r="B8" s="1" t="s">
        <v>352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353</v>
      </c>
      <c r="C10" s="26">
        <v>60</v>
      </c>
      <c r="D10" s="27" t="s">
        <v>354</v>
      </c>
    </row>
    <row r="11" spans="2:6" x14ac:dyDescent="0.25">
      <c r="B11" s="25" t="s">
        <v>355</v>
      </c>
      <c r="C11" s="28">
        <v>7.0000000000000007E-2</v>
      </c>
      <c r="D11" s="27" t="s">
        <v>356</v>
      </c>
    </row>
    <row r="12" spans="2:6" x14ac:dyDescent="0.25">
      <c r="B12" s="25" t="s">
        <v>357</v>
      </c>
      <c r="C12" s="29">
        <v>10</v>
      </c>
      <c r="D12" s="27" t="s">
        <v>358</v>
      </c>
    </row>
    <row r="13" spans="2:6" x14ac:dyDescent="0.25">
      <c r="B13" s="25" t="s">
        <v>359</v>
      </c>
      <c r="C13" s="36">
        <v>1000</v>
      </c>
      <c r="D13" s="27" t="s">
        <v>66</v>
      </c>
    </row>
    <row r="14" spans="2:6" x14ac:dyDescent="0.25">
      <c r="B14" s="30" t="s">
        <v>360</v>
      </c>
      <c r="C14" s="31">
        <f>C10*(1-(1+C11)^(-C12))/C11+C13/(1+C11)^C12</f>
        <v>929.76418459067395</v>
      </c>
      <c r="D14" s="32" t="s">
        <v>60</v>
      </c>
    </row>
    <row r="16" spans="2:6" ht="24" customHeight="1" x14ac:dyDescent="0.25">
      <c r="B16" s="4" t="s">
        <v>361</v>
      </c>
      <c r="C16" s="4"/>
      <c r="D16" s="4"/>
      <c r="E16" s="4"/>
      <c r="F16" s="4"/>
    </row>
    <row r="17" spans="2:6" ht="18" customHeight="1" x14ac:dyDescent="0.25">
      <c r="B17" s="3" t="s">
        <v>362</v>
      </c>
      <c r="C17" s="3"/>
      <c r="D17" s="3"/>
      <c r="E17" s="3"/>
      <c r="F17" s="3"/>
    </row>
    <row r="18" spans="2:6" ht="21.75" customHeight="1" x14ac:dyDescent="0.25">
      <c r="B18" s="2" t="s">
        <v>363</v>
      </c>
      <c r="C18" s="2"/>
      <c r="D18" s="2"/>
      <c r="E18" s="2"/>
      <c r="F18" s="2"/>
    </row>
    <row r="19" spans="2:6" ht="21.75" customHeight="1" x14ac:dyDescent="0.25">
      <c r="B19" s="1" t="s">
        <v>364</v>
      </c>
      <c r="C19" s="1"/>
      <c r="D19" s="1"/>
      <c r="E19" s="1"/>
      <c r="F19" s="1"/>
    </row>
    <row r="20" spans="2:6" x14ac:dyDescent="0.25">
      <c r="B20" s="23" t="s">
        <v>50</v>
      </c>
      <c r="C20" s="24" t="s">
        <v>51</v>
      </c>
      <c r="D20" s="23" t="s">
        <v>52</v>
      </c>
    </row>
    <row r="21" spans="2:6" x14ac:dyDescent="0.25">
      <c r="B21" s="25" t="s">
        <v>365</v>
      </c>
      <c r="C21" s="26">
        <v>60</v>
      </c>
      <c r="D21" s="27" t="s">
        <v>354</v>
      </c>
    </row>
    <row r="22" spans="2:6" x14ac:dyDescent="0.25">
      <c r="B22" s="25" t="s">
        <v>366</v>
      </c>
      <c r="C22" s="26">
        <v>950</v>
      </c>
      <c r="D22" s="27" t="s">
        <v>270</v>
      </c>
    </row>
    <row r="23" spans="2:6" x14ac:dyDescent="0.25">
      <c r="B23" s="30" t="s">
        <v>367</v>
      </c>
      <c r="C23" s="34">
        <f>C21/C22</f>
        <v>6.3157894736842093E-2</v>
      </c>
      <c r="D23" s="32" t="s">
        <v>60</v>
      </c>
    </row>
    <row r="25" spans="2:6" ht="24" customHeight="1" x14ac:dyDescent="0.25">
      <c r="B25" s="4" t="s">
        <v>368</v>
      </c>
      <c r="C25" s="4"/>
      <c r="D25" s="4"/>
      <c r="E25" s="4"/>
      <c r="F25" s="4"/>
    </row>
    <row r="26" spans="2:6" ht="18" customHeight="1" x14ac:dyDescent="0.25">
      <c r="B26" s="3" t="s">
        <v>369</v>
      </c>
      <c r="C26" s="3"/>
      <c r="D26" s="3"/>
      <c r="E26" s="3"/>
      <c r="F26" s="3"/>
    </row>
    <row r="27" spans="2:6" ht="21.75" customHeight="1" x14ac:dyDescent="0.25">
      <c r="B27" s="2" t="s">
        <v>370</v>
      </c>
      <c r="C27" s="2"/>
      <c r="D27" s="2"/>
      <c r="E27" s="2"/>
      <c r="F27" s="2"/>
    </row>
    <row r="28" spans="2:6" ht="21.75" customHeight="1" x14ac:dyDescent="0.25">
      <c r="B28" s="1" t="s">
        <v>371</v>
      </c>
      <c r="C28" s="1"/>
      <c r="D28" s="1"/>
      <c r="E28" s="1"/>
      <c r="F28" s="1"/>
    </row>
    <row r="29" spans="2:6" x14ac:dyDescent="0.25">
      <c r="B29" s="23" t="s">
        <v>50</v>
      </c>
      <c r="C29" s="24" t="s">
        <v>51</v>
      </c>
      <c r="D29" s="23" t="s">
        <v>52</v>
      </c>
    </row>
    <row r="30" spans="2:6" x14ac:dyDescent="0.25">
      <c r="B30" s="25" t="s">
        <v>372</v>
      </c>
      <c r="C30" s="42">
        <v>7.5</v>
      </c>
      <c r="D30" s="27" t="s">
        <v>373</v>
      </c>
    </row>
    <row r="31" spans="2:6" x14ac:dyDescent="0.25">
      <c r="B31" s="25" t="s">
        <v>355</v>
      </c>
      <c r="C31" s="28">
        <v>7.0000000000000007E-2</v>
      </c>
      <c r="D31" s="27" t="s">
        <v>356</v>
      </c>
    </row>
    <row r="32" spans="2:6" x14ac:dyDescent="0.25">
      <c r="B32" s="30" t="s">
        <v>374</v>
      </c>
      <c r="C32" s="38">
        <f>C30*(1+C31)</f>
        <v>8.0250000000000004</v>
      </c>
      <c r="D32" s="32" t="s">
        <v>60</v>
      </c>
    </row>
    <row r="34" spans="2:6" ht="24" customHeight="1" x14ac:dyDescent="0.25">
      <c r="B34" s="4" t="s">
        <v>375</v>
      </c>
      <c r="C34" s="4"/>
      <c r="D34" s="4"/>
      <c r="E34" s="4"/>
      <c r="F34" s="4"/>
    </row>
    <row r="35" spans="2:6" ht="18" customHeight="1" x14ac:dyDescent="0.25">
      <c r="B35" s="3" t="s">
        <v>376</v>
      </c>
      <c r="C35" s="3"/>
      <c r="D35" s="3"/>
      <c r="E35" s="3"/>
      <c r="F35" s="3"/>
    </row>
    <row r="36" spans="2:6" ht="21.75" customHeight="1" x14ac:dyDescent="0.25">
      <c r="B36" s="2" t="s">
        <v>377</v>
      </c>
      <c r="C36" s="2"/>
      <c r="D36" s="2"/>
      <c r="E36" s="2"/>
      <c r="F36" s="2"/>
    </row>
    <row r="37" spans="2:6" ht="21.75" customHeight="1" x14ac:dyDescent="0.25">
      <c r="B37" s="1" t="s">
        <v>378</v>
      </c>
      <c r="C37" s="1"/>
      <c r="D37" s="1"/>
      <c r="E37" s="1"/>
      <c r="F37" s="1"/>
    </row>
    <row r="38" spans="2:6" x14ac:dyDescent="0.25">
      <c r="B38" s="23" t="s">
        <v>50</v>
      </c>
      <c r="C38" s="24" t="s">
        <v>51</v>
      </c>
      <c r="D38" s="23" t="s">
        <v>52</v>
      </c>
    </row>
    <row r="39" spans="2:6" x14ac:dyDescent="0.25">
      <c r="B39" s="25" t="s">
        <v>372</v>
      </c>
      <c r="C39" s="42">
        <v>7.5</v>
      </c>
      <c r="D39" s="27" t="s">
        <v>373</v>
      </c>
    </row>
    <row r="40" spans="2:6" x14ac:dyDescent="0.25">
      <c r="B40" s="25" t="s">
        <v>379</v>
      </c>
      <c r="C40" s="28">
        <v>5.0000000000000001E-3</v>
      </c>
      <c r="D40" s="27" t="s">
        <v>380</v>
      </c>
    </row>
    <row r="41" spans="2:6" x14ac:dyDescent="0.25">
      <c r="B41" s="30" t="s">
        <v>381</v>
      </c>
      <c r="C41" s="34">
        <f>-C39*C40</f>
        <v>-3.7499999999999999E-2</v>
      </c>
      <c r="D41" s="32" t="s">
        <v>60</v>
      </c>
    </row>
    <row r="43" spans="2:6" ht="24" customHeight="1" x14ac:dyDescent="0.25">
      <c r="B43" s="4" t="s">
        <v>382</v>
      </c>
      <c r="C43" s="4"/>
      <c r="D43" s="4"/>
      <c r="E43" s="4"/>
      <c r="F43" s="4"/>
    </row>
    <row r="44" spans="2:6" ht="18" customHeight="1" x14ac:dyDescent="0.25">
      <c r="B44" s="3" t="s">
        <v>383</v>
      </c>
      <c r="C44" s="3"/>
      <c r="D44" s="3"/>
      <c r="E44" s="3"/>
      <c r="F44" s="3"/>
    </row>
    <row r="45" spans="2:6" ht="21.75" customHeight="1" x14ac:dyDescent="0.25">
      <c r="B45" s="2" t="s">
        <v>384</v>
      </c>
      <c r="C45" s="2"/>
      <c r="D45" s="2"/>
      <c r="E45" s="2"/>
      <c r="F45" s="2"/>
    </row>
    <row r="46" spans="2:6" ht="21.75" customHeight="1" x14ac:dyDescent="0.25">
      <c r="B46" s="1" t="s">
        <v>385</v>
      </c>
      <c r="C46" s="1"/>
      <c r="D46" s="1"/>
      <c r="E46" s="1"/>
      <c r="F46" s="1"/>
    </row>
    <row r="47" spans="2:6" x14ac:dyDescent="0.25">
      <c r="B47" s="23" t="s">
        <v>50</v>
      </c>
      <c r="C47" s="24" t="s">
        <v>51</v>
      </c>
      <c r="D47" s="23" t="s">
        <v>52</v>
      </c>
    </row>
    <row r="48" spans="2:6" x14ac:dyDescent="0.25">
      <c r="B48" s="25" t="s">
        <v>386</v>
      </c>
      <c r="C48" s="41">
        <v>95</v>
      </c>
      <c r="D48" s="27" t="s">
        <v>387</v>
      </c>
    </row>
    <row r="49" spans="2:6" x14ac:dyDescent="0.25">
      <c r="B49" s="25" t="s">
        <v>388</v>
      </c>
      <c r="C49" s="28">
        <v>5.0000000000000001E-3</v>
      </c>
      <c r="D49" s="27" t="s">
        <v>380</v>
      </c>
    </row>
    <row r="50" spans="2:6" x14ac:dyDescent="0.25">
      <c r="B50" s="30" t="s">
        <v>389</v>
      </c>
      <c r="C50" s="33">
        <f>0.5*C48*C49^2</f>
        <v>1.1875E-3</v>
      </c>
      <c r="D50" s="32" t="s">
        <v>60</v>
      </c>
    </row>
    <row r="52" spans="2:6" ht="24" customHeight="1" x14ac:dyDescent="0.25">
      <c r="B52" s="4" t="s">
        <v>390</v>
      </c>
      <c r="C52" s="4"/>
      <c r="D52" s="4"/>
      <c r="E52" s="4"/>
      <c r="F52" s="4"/>
    </row>
    <row r="53" spans="2:6" ht="18" customHeight="1" x14ac:dyDescent="0.25">
      <c r="B53" s="3" t="s">
        <v>391</v>
      </c>
      <c r="C53" s="3"/>
      <c r="D53" s="3"/>
      <c r="E53" s="3"/>
      <c r="F53" s="3"/>
    </row>
    <row r="54" spans="2:6" ht="21.75" customHeight="1" x14ac:dyDescent="0.25">
      <c r="B54" s="2" t="s">
        <v>392</v>
      </c>
      <c r="C54" s="2"/>
      <c r="D54" s="2"/>
      <c r="E54" s="2"/>
      <c r="F54" s="2"/>
    </row>
    <row r="55" spans="2:6" ht="21.75" customHeight="1" x14ac:dyDescent="0.25">
      <c r="B55" s="1" t="s">
        <v>393</v>
      </c>
      <c r="C55" s="1"/>
      <c r="D55" s="1"/>
      <c r="E55" s="1"/>
      <c r="F55" s="1"/>
    </row>
    <row r="56" spans="2:6" x14ac:dyDescent="0.25">
      <c r="B56" s="23" t="s">
        <v>50</v>
      </c>
      <c r="C56" s="24" t="s">
        <v>51</v>
      </c>
      <c r="D56" s="23" t="s">
        <v>52</v>
      </c>
    </row>
    <row r="57" spans="2:6" x14ac:dyDescent="0.25">
      <c r="B57" s="25" t="s">
        <v>365</v>
      </c>
      <c r="C57" s="26">
        <v>60</v>
      </c>
      <c r="D57" s="27" t="s">
        <v>354</v>
      </c>
    </row>
    <row r="58" spans="2:6" x14ac:dyDescent="0.25">
      <c r="B58" s="25" t="s">
        <v>359</v>
      </c>
      <c r="C58" s="36">
        <v>1000</v>
      </c>
      <c r="D58" s="27" t="s">
        <v>274</v>
      </c>
    </row>
    <row r="59" spans="2:6" x14ac:dyDescent="0.25">
      <c r="B59" s="25" t="s">
        <v>394</v>
      </c>
      <c r="C59" s="26">
        <v>950</v>
      </c>
      <c r="D59" s="27" t="s">
        <v>270</v>
      </c>
    </row>
    <row r="60" spans="2:6" x14ac:dyDescent="0.25">
      <c r="B60" s="25" t="s">
        <v>395</v>
      </c>
      <c r="C60" s="29">
        <v>10</v>
      </c>
      <c r="D60" s="27" t="s">
        <v>358</v>
      </c>
    </row>
    <row r="61" spans="2:6" x14ac:dyDescent="0.25">
      <c r="B61" s="30" t="s">
        <v>396</v>
      </c>
      <c r="C61" s="34">
        <f>(C57+(C58-C59)/C60)/((C58+C59)/2)</f>
        <v>6.6666666666666693E-2</v>
      </c>
      <c r="D61" s="32" t="s">
        <v>60</v>
      </c>
    </row>
    <row r="63" spans="2:6" ht="24" customHeight="1" x14ac:dyDescent="0.25">
      <c r="B63" s="4" t="s">
        <v>397</v>
      </c>
      <c r="C63" s="4"/>
      <c r="D63" s="4"/>
      <c r="E63" s="4"/>
      <c r="F63" s="4"/>
    </row>
    <row r="64" spans="2:6" ht="18" customHeight="1" x14ac:dyDescent="0.25">
      <c r="B64" s="3" t="s">
        <v>398</v>
      </c>
      <c r="C64" s="3"/>
      <c r="D64" s="3"/>
      <c r="E64" s="3"/>
      <c r="F64" s="3"/>
    </row>
    <row r="65" spans="2:6" ht="21.75" customHeight="1" x14ac:dyDescent="0.25">
      <c r="B65" s="2" t="s">
        <v>399</v>
      </c>
      <c r="C65" s="2"/>
      <c r="D65" s="2"/>
      <c r="E65" s="2"/>
      <c r="F65" s="2"/>
    </row>
    <row r="66" spans="2:6" ht="21.75" customHeight="1" x14ac:dyDescent="0.25">
      <c r="B66" s="1" t="s">
        <v>400</v>
      </c>
      <c r="C66" s="1"/>
      <c r="D66" s="1"/>
      <c r="E66" s="1"/>
      <c r="F66" s="1"/>
    </row>
    <row r="67" spans="2:6" x14ac:dyDescent="0.25">
      <c r="B67" s="23" t="s">
        <v>50</v>
      </c>
      <c r="C67" s="24" t="s">
        <v>51</v>
      </c>
      <c r="D67" s="23" t="s">
        <v>52</v>
      </c>
    </row>
    <row r="68" spans="2:6" x14ac:dyDescent="0.25">
      <c r="B68" s="25" t="s">
        <v>401</v>
      </c>
      <c r="C68" s="28">
        <v>0.06</v>
      </c>
      <c r="D68" s="27" t="s">
        <v>402</v>
      </c>
    </row>
    <row r="69" spans="2:6" x14ac:dyDescent="0.25">
      <c r="B69" s="25" t="s">
        <v>403</v>
      </c>
      <c r="C69" s="28">
        <v>0.05</v>
      </c>
      <c r="D69" s="27" t="s">
        <v>404</v>
      </c>
    </row>
    <row r="70" spans="2:6" x14ac:dyDescent="0.25">
      <c r="B70" s="30" t="s">
        <v>405</v>
      </c>
      <c r="C70" s="34">
        <f>(1+C68)^2/(1+C69)-1</f>
        <v>7.0095238095238196E-2</v>
      </c>
      <c r="D70" s="32" t="s">
        <v>60</v>
      </c>
    </row>
  </sheetData>
  <mergeCells count="30">
    <mergeCell ref="B55:F55"/>
    <mergeCell ref="B63:F63"/>
    <mergeCell ref="B64:F64"/>
    <mergeCell ref="B65:F65"/>
    <mergeCell ref="B66:F66"/>
    <mergeCell ref="B45:F45"/>
    <mergeCell ref="B46:F46"/>
    <mergeCell ref="B52:F52"/>
    <mergeCell ref="B53:F53"/>
    <mergeCell ref="B54:F54"/>
    <mergeCell ref="B35:F35"/>
    <mergeCell ref="B36:F36"/>
    <mergeCell ref="B37:F37"/>
    <mergeCell ref="B43:F43"/>
    <mergeCell ref="B44:F44"/>
    <mergeCell ref="B25:F25"/>
    <mergeCell ref="B26:F26"/>
    <mergeCell ref="B27:F27"/>
    <mergeCell ref="B28:F28"/>
    <mergeCell ref="B34:F34"/>
    <mergeCell ref="B8:F8"/>
    <mergeCell ref="B16:F16"/>
    <mergeCell ref="B17:F17"/>
    <mergeCell ref="B18:F18"/>
    <mergeCell ref="B19:F19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67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406</v>
      </c>
      <c r="C2" s="6"/>
      <c r="D2" s="6"/>
    </row>
    <row r="3" spans="2:6" ht="19.5" customHeight="1" x14ac:dyDescent="0.25">
      <c r="B3" s="5" t="s">
        <v>407</v>
      </c>
      <c r="C3" s="5"/>
      <c r="D3" s="5"/>
    </row>
    <row r="5" spans="2:6" ht="24" customHeight="1" x14ac:dyDescent="0.25">
      <c r="B5" s="4" t="s">
        <v>408</v>
      </c>
      <c r="C5" s="4"/>
      <c r="D5" s="4"/>
      <c r="E5" s="4"/>
      <c r="F5" s="4"/>
    </row>
    <row r="6" spans="2:6" ht="18" customHeight="1" x14ac:dyDescent="0.25">
      <c r="B6" s="3" t="s">
        <v>409</v>
      </c>
      <c r="C6" s="3"/>
      <c r="D6" s="3"/>
      <c r="E6" s="3"/>
      <c r="F6" s="3"/>
    </row>
    <row r="7" spans="2:6" ht="21.75" customHeight="1" x14ac:dyDescent="0.25">
      <c r="B7" s="2" t="s">
        <v>410</v>
      </c>
      <c r="C7" s="2"/>
      <c r="D7" s="2"/>
      <c r="E7" s="2"/>
      <c r="F7" s="2"/>
    </row>
    <row r="8" spans="2:6" ht="21.75" customHeight="1" x14ac:dyDescent="0.25">
      <c r="B8" s="1" t="s">
        <v>411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412</v>
      </c>
      <c r="C10" s="26">
        <v>100</v>
      </c>
      <c r="D10" s="27" t="s">
        <v>413</v>
      </c>
    </row>
    <row r="11" spans="2:6" x14ac:dyDescent="0.25">
      <c r="B11" s="25" t="s">
        <v>414</v>
      </c>
      <c r="C11" s="28">
        <v>0.05</v>
      </c>
      <c r="D11" s="27" t="s">
        <v>311</v>
      </c>
    </row>
    <row r="12" spans="2:6" x14ac:dyDescent="0.25">
      <c r="B12" s="25" t="s">
        <v>415</v>
      </c>
      <c r="C12" s="42">
        <v>1</v>
      </c>
      <c r="D12" s="27" t="s">
        <v>252</v>
      </c>
    </row>
    <row r="13" spans="2:6" x14ac:dyDescent="0.25">
      <c r="B13" s="30" t="s">
        <v>416</v>
      </c>
      <c r="C13" s="31">
        <f>C10*(1+C11)^C12</f>
        <v>105</v>
      </c>
      <c r="D13" s="32" t="s">
        <v>60</v>
      </c>
    </row>
    <row r="15" spans="2:6" ht="24" customHeight="1" x14ac:dyDescent="0.25">
      <c r="B15" s="4" t="s">
        <v>417</v>
      </c>
      <c r="C15" s="4"/>
      <c r="D15" s="4"/>
      <c r="E15" s="4"/>
      <c r="F15" s="4"/>
    </row>
    <row r="16" spans="2:6" ht="18" customHeight="1" x14ac:dyDescent="0.25">
      <c r="B16" s="3" t="s">
        <v>418</v>
      </c>
      <c r="C16" s="3"/>
      <c r="D16" s="3"/>
      <c r="E16" s="3"/>
      <c r="F16" s="3"/>
    </row>
    <row r="17" spans="2:6" ht="21.75" customHeight="1" x14ac:dyDescent="0.25">
      <c r="B17" s="2" t="s">
        <v>419</v>
      </c>
      <c r="C17" s="2"/>
      <c r="D17" s="2"/>
      <c r="E17" s="2"/>
      <c r="F17" s="2"/>
    </row>
    <row r="18" spans="2:6" ht="21.75" customHeight="1" x14ac:dyDescent="0.25">
      <c r="B18" s="1" t="s">
        <v>420</v>
      </c>
      <c r="C18" s="1"/>
      <c r="D18" s="1"/>
      <c r="E18" s="1"/>
      <c r="F18" s="1"/>
    </row>
    <row r="19" spans="2:6" x14ac:dyDescent="0.25">
      <c r="B19" s="23" t="s">
        <v>50</v>
      </c>
      <c r="C19" s="24" t="s">
        <v>51</v>
      </c>
      <c r="D19" s="23" t="s">
        <v>52</v>
      </c>
    </row>
    <row r="20" spans="2:6" x14ac:dyDescent="0.25">
      <c r="B20" s="25" t="s">
        <v>421</v>
      </c>
      <c r="C20" s="26">
        <v>100</v>
      </c>
      <c r="D20" s="27" t="s">
        <v>413</v>
      </c>
    </row>
    <row r="21" spans="2:6" x14ac:dyDescent="0.25">
      <c r="B21" s="25" t="s">
        <v>422</v>
      </c>
      <c r="C21" s="28">
        <v>0.05</v>
      </c>
      <c r="D21" s="27" t="s">
        <v>311</v>
      </c>
    </row>
    <row r="22" spans="2:6" x14ac:dyDescent="0.25">
      <c r="B22" s="25" t="s">
        <v>423</v>
      </c>
      <c r="C22" s="26">
        <v>5</v>
      </c>
      <c r="D22" s="27" t="s">
        <v>424</v>
      </c>
    </row>
    <row r="23" spans="2:6" x14ac:dyDescent="0.25">
      <c r="B23" s="25" t="s">
        <v>252</v>
      </c>
      <c r="C23" s="42">
        <v>1</v>
      </c>
      <c r="D23" s="27" t="s">
        <v>252</v>
      </c>
    </row>
    <row r="24" spans="2:6" x14ac:dyDescent="0.25">
      <c r="B24" s="30" t="s">
        <v>416</v>
      </c>
      <c r="C24" s="31">
        <f>(C20-C22)*(1+C21)^C23</f>
        <v>99.75</v>
      </c>
      <c r="D24" s="32" t="s">
        <v>60</v>
      </c>
    </row>
    <row r="26" spans="2:6" ht="24" customHeight="1" x14ac:dyDescent="0.25">
      <c r="B26" s="4" t="s">
        <v>425</v>
      </c>
      <c r="C26" s="4"/>
      <c r="D26" s="4"/>
      <c r="E26" s="4"/>
      <c r="F26" s="4"/>
    </row>
    <row r="27" spans="2:6" ht="18" customHeight="1" x14ac:dyDescent="0.25">
      <c r="B27" s="3" t="s">
        <v>426</v>
      </c>
      <c r="C27" s="3"/>
      <c r="D27" s="3"/>
      <c r="E27" s="3"/>
      <c r="F27" s="3"/>
    </row>
    <row r="28" spans="2:6" ht="21.75" customHeight="1" x14ac:dyDescent="0.25">
      <c r="B28" s="2" t="s">
        <v>427</v>
      </c>
      <c r="C28" s="2"/>
      <c r="D28" s="2"/>
      <c r="E28" s="2"/>
      <c r="F28" s="2"/>
    </row>
    <row r="29" spans="2:6" ht="21.75" customHeight="1" x14ac:dyDescent="0.25">
      <c r="B29" s="1" t="s">
        <v>428</v>
      </c>
      <c r="C29" s="1"/>
      <c r="D29" s="1"/>
      <c r="E29" s="1"/>
      <c r="F29" s="1"/>
    </row>
    <row r="30" spans="2:6" x14ac:dyDescent="0.25">
      <c r="B30" s="23" t="s">
        <v>50</v>
      </c>
      <c r="C30" s="24" t="s">
        <v>51</v>
      </c>
      <c r="D30" s="23" t="s">
        <v>52</v>
      </c>
    </row>
    <row r="31" spans="2:6" x14ac:dyDescent="0.25">
      <c r="B31" s="25" t="s">
        <v>429</v>
      </c>
      <c r="C31" s="28">
        <v>0.12</v>
      </c>
      <c r="D31" s="27" t="s">
        <v>430</v>
      </c>
    </row>
    <row r="32" spans="2:6" x14ac:dyDescent="0.25">
      <c r="B32" s="25" t="s">
        <v>414</v>
      </c>
      <c r="C32" s="28">
        <v>0.04</v>
      </c>
      <c r="D32" s="27" t="s">
        <v>311</v>
      </c>
    </row>
    <row r="33" spans="2:6" x14ac:dyDescent="0.25">
      <c r="B33" s="25" t="s">
        <v>431</v>
      </c>
      <c r="C33" s="28">
        <v>0.18</v>
      </c>
      <c r="D33" s="27" t="s">
        <v>119</v>
      </c>
    </row>
    <row r="34" spans="2:6" x14ac:dyDescent="0.25">
      <c r="B34" s="30" t="s">
        <v>432</v>
      </c>
      <c r="C34" s="35">
        <f>(C31-C32)/C33</f>
        <v>0.44444444444444398</v>
      </c>
      <c r="D34" s="32" t="s">
        <v>60</v>
      </c>
    </row>
    <row r="36" spans="2:6" ht="24" customHeight="1" x14ac:dyDescent="0.25">
      <c r="B36" s="4" t="s">
        <v>433</v>
      </c>
      <c r="C36" s="4"/>
      <c r="D36" s="4"/>
      <c r="E36" s="4"/>
      <c r="F36" s="4"/>
    </row>
    <row r="37" spans="2:6" ht="18" customHeight="1" x14ac:dyDescent="0.25">
      <c r="B37" s="3" t="s">
        <v>434</v>
      </c>
      <c r="C37" s="3"/>
      <c r="D37" s="3"/>
      <c r="E37" s="3"/>
      <c r="F37" s="3"/>
    </row>
    <row r="38" spans="2:6" ht="21.75" customHeight="1" x14ac:dyDescent="0.25">
      <c r="B38" s="2" t="s">
        <v>435</v>
      </c>
      <c r="C38" s="2"/>
      <c r="D38" s="2"/>
      <c r="E38" s="2"/>
      <c r="F38" s="2"/>
    </row>
    <row r="39" spans="2:6" ht="21.75" customHeight="1" x14ac:dyDescent="0.25">
      <c r="B39" s="1" t="s">
        <v>436</v>
      </c>
      <c r="C39" s="1"/>
      <c r="D39" s="1"/>
      <c r="E39" s="1"/>
      <c r="F39" s="1"/>
    </row>
    <row r="40" spans="2:6" x14ac:dyDescent="0.25">
      <c r="B40" s="23" t="s">
        <v>50</v>
      </c>
      <c r="C40" s="24" t="s">
        <v>51</v>
      </c>
      <c r="D40" s="23" t="s">
        <v>52</v>
      </c>
    </row>
    <row r="41" spans="2:6" x14ac:dyDescent="0.25">
      <c r="B41" s="25" t="s">
        <v>429</v>
      </c>
      <c r="C41" s="28">
        <v>0.12</v>
      </c>
      <c r="D41" s="27" t="s">
        <v>430</v>
      </c>
    </row>
    <row r="42" spans="2:6" x14ac:dyDescent="0.25">
      <c r="B42" s="25" t="s">
        <v>414</v>
      </c>
      <c r="C42" s="28">
        <v>0.04</v>
      </c>
      <c r="D42" s="27" t="s">
        <v>311</v>
      </c>
    </row>
    <row r="43" spans="2:6" x14ac:dyDescent="0.25">
      <c r="B43" s="25" t="s">
        <v>437</v>
      </c>
      <c r="C43" s="42">
        <v>1.1000000000000001</v>
      </c>
      <c r="D43" s="27" t="s">
        <v>313</v>
      </c>
    </row>
    <row r="44" spans="2:6" x14ac:dyDescent="0.25">
      <c r="B44" s="30" t="s">
        <v>438</v>
      </c>
      <c r="C44" s="43">
        <f>(C41-C42)/C43</f>
        <v>7.2727272727272696E-2</v>
      </c>
      <c r="D44" s="32" t="s">
        <v>60</v>
      </c>
    </row>
    <row r="46" spans="2:6" ht="24" customHeight="1" x14ac:dyDescent="0.25">
      <c r="B46" s="4" t="s">
        <v>439</v>
      </c>
      <c r="C46" s="4"/>
      <c r="D46" s="4"/>
      <c r="E46" s="4"/>
      <c r="F46" s="4"/>
    </row>
    <row r="47" spans="2:6" ht="18" customHeight="1" x14ac:dyDescent="0.25">
      <c r="B47" s="3" t="s">
        <v>440</v>
      </c>
      <c r="C47" s="3"/>
      <c r="D47" s="3"/>
      <c r="E47" s="3"/>
      <c r="F47" s="3"/>
    </row>
    <row r="48" spans="2:6" ht="21.75" customHeight="1" x14ac:dyDescent="0.25">
      <c r="B48" s="2" t="s">
        <v>441</v>
      </c>
      <c r="C48" s="2"/>
      <c r="D48" s="2"/>
      <c r="E48" s="2"/>
      <c r="F48" s="2"/>
    </row>
    <row r="49" spans="2:6" ht="21.75" customHeight="1" x14ac:dyDescent="0.25">
      <c r="B49" s="1" t="s">
        <v>442</v>
      </c>
      <c r="C49" s="1"/>
      <c r="D49" s="1"/>
      <c r="E49" s="1"/>
      <c r="F49" s="1"/>
    </row>
    <row r="50" spans="2:6" x14ac:dyDescent="0.25">
      <c r="B50" s="23" t="s">
        <v>50</v>
      </c>
      <c r="C50" s="24" t="s">
        <v>51</v>
      </c>
      <c r="D50" s="23" t="s">
        <v>52</v>
      </c>
    </row>
    <row r="51" spans="2:6" x14ac:dyDescent="0.25">
      <c r="B51" s="25" t="s">
        <v>443</v>
      </c>
      <c r="C51" s="28">
        <v>0.6</v>
      </c>
      <c r="D51" s="27" t="s">
        <v>444</v>
      </c>
    </row>
    <row r="52" spans="2:6" x14ac:dyDescent="0.25">
      <c r="B52" s="25" t="s">
        <v>445</v>
      </c>
      <c r="C52" s="28">
        <v>0.4</v>
      </c>
      <c r="D52" s="27" t="s">
        <v>446</v>
      </c>
    </row>
    <row r="53" spans="2:6" x14ac:dyDescent="0.25">
      <c r="B53" s="25" t="s">
        <v>447</v>
      </c>
      <c r="C53" s="28">
        <v>0.1</v>
      </c>
      <c r="D53" s="27" t="s">
        <v>106</v>
      </c>
    </row>
    <row r="54" spans="2:6" x14ac:dyDescent="0.25">
      <c r="B54" s="25" t="s">
        <v>448</v>
      </c>
      <c r="C54" s="28">
        <v>0.06</v>
      </c>
      <c r="D54" s="27" t="s">
        <v>108</v>
      </c>
    </row>
    <row r="55" spans="2:6" x14ac:dyDescent="0.25">
      <c r="B55" s="30" t="s">
        <v>449</v>
      </c>
      <c r="C55" s="34">
        <f>C51*C53+C52*C54</f>
        <v>8.4000000000000005E-2</v>
      </c>
      <c r="D55" s="32" t="s">
        <v>60</v>
      </c>
    </row>
    <row r="57" spans="2:6" ht="24" customHeight="1" x14ac:dyDescent="0.25">
      <c r="B57" s="4" t="s">
        <v>450</v>
      </c>
      <c r="C57" s="4"/>
      <c r="D57" s="4"/>
      <c r="E57" s="4"/>
      <c r="F57" s="4"/>
    </row>
    <row r="58" spans="2:6" ht="18" customHeight="1" x14ac:dyDescent="0.25">
      <c r="B58" s="3" t="s">
        <v>451</v>
      </c>
      <c r="C58" s="3"/>
      <c r="D58" s="3"/>
      <c r="E58" s="3"/>
      <c r="F58" s="3"/>
    </row>
    <row r="59" spans="2:6" ht="21.75" customHeight="1" x14ac:dyDescent="0.25">
      <c r="B59" s="2" t="s">
        <v>452</v>
      </c>
      <c r="C59" s="2"/>
      <c r="D59" s="2"/>
      <c r="E59" s="2"/>
      <c r="F59" s="2"/>
    </row>
    <row r="60" spans="2:6" ht="21.75" customHeight="1" x14ac:dyDescent="0.25">
      <c r="B60" s="1" t="s">
        <v>453</v>
      </c>
      <c r="C60" s="1"/>
      <c r="D60" s="1"/>
      <c r="E60" s="1"/>
      <c r="F60" s="1"/>
    </row>
    <row r="61" spans="2:6" x14ac:dyDescent="0.25">
      <c r="B61" s="23" t="s">
        <v>50</v>
      </c>
      <c r="C61" s="24" t="s">
        <v>51</v>
      </c>
      <c r="D61" s="23" t="s">
        <v>52</v>
      </c>
    </row>
    <row r="62" spans="2:6" x14ac:dyDescent="0.25">
      <c r="B62" s="25" t="s">
        <v>454</v>
      </c>
      <c r="C62" s="28">
        <v>0.6</v>
      </c>
      <c r="D62" s="27" t="s">
        <v>444</v>
      </c>
    </row>
    <row r="63" spans="2:6" x14ac:dyDescent="0.25">
      <c r="B63" s="25" t="s">
        <v>455</v>
      </c>
      <c r="C63" s="28">
        <v>0.4</v>
      </c>
      <c r="D63" s="27" t="s">
        <v>446</v>
      </c>
    </row>
    <row r="64" spans="2:6" x14ac:dyDescent="0.25">
      <c r="B64" s="25" t="s">
        <v>456</v>
      </c>
      <c r="C64" s="28">
        <v>0.2</v>
      </c>
      <c r="D64" s="27" t="s">
        <v>404</v>
      </c>
    </row>
    <row r="65" spans="2:4" x14ac:dyDescent="0.25">
      <c r="B65" s="25" t="s">
        <v>457</v>
      </c>
      <c r="C65" s="28">
        <v>0.15</v>
      </c>
      <c r="D65" s="27" t="s">
        <v>402</v>
      </c>
    </row>
    <row r="66" spans="2:4" x14ac:dyDescent="0.25">
      <c r="B66" s="25" t="s">
        <v>458</v>
      </c>
      <c r="C66" s="42">
        <v>0.3</v>
      </c>
      <c r="D66" s="27" t="s">
        <v>459</v>
      </c>
    </row>
    <row r="67" spans="2:4" x14ac:dyDescent="0.25">
      <c r="B67" s="30" t="s">
        <v>460</v>
      </c>
      <c r="C67" s="33">
        <f>C62^2*C64^2+C63^2*C65^2+2*C62*C63*C64*C65*C66</f>
        <v>2.232E-2</v>
      </c>
      <c r="D67" s="32" t="s">
        <v>60</v>
      </c>
    </row>
  </sheetData>
  <mergeCells count="26">
    <mergeCell ref="B60:F60"/>
    <mergeCell ref="B48:F48"/>
    <mergeCell ref="B49:F49"/>
    <mergeCell ref="B57:F57"/>
    <mergeCell ref="B58:F58"/>
    <mergeCell ref="B59:F59"/>
    <mergeCell ref="B37:F37"/>
    <mergeCell ref="B38:F38"/>
    <mergeCell ref="B39:F39"/>
    <mergeCell ref="B46:F46"/>
    <mergeCell ref="B47:F47"/>
    <mergeCell ref="B26:F26"/>
    <mergeCell ref="B27:F27"/>
    <mergeCell ref="B28:F28"/>
    <mergeCell ref="B29:F29"/>
    <mergeCell ref="B36:F36"/>
    <mergeCell ref="B8:F8"/>
    <mergeCell ref="B15:F15"/>
    <mergeCell ref="B16:F16"/>
    <mergeCell ref="B17:F17"/>
    <mergeCell ref="B18:F18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F33"/>
  <sheetViews>
    <sheetView showGridLines="0" zoomScaleNormal="100" workbookViewId="0"/>
  </sheetViews>
  <sheetFormatPr defaultColWidth="8.7109375" defaultRowHeight="15" x14ac:dyDescent="0.25"/>
  <cols>
    <col min="1" max="1" width="2" customWidth="1"/>
    <col min="2" max="2" width="38" customWidth="1"/>
    <col min="3" max="4" width="16" customWidth="1"/>
    <col min="5" max="6" width="5" customWidth="1"/>
  </cols>
  <sheetData>
    <row r="2" spans="2:6" ht="34.5" customHeight="1" x14ac:dyDescent="0.25">
      <c r="B2" s="6" t="s">
        <v>461</v>
      </c>
      <c r="C2" s="6"/>
      <c r="D2" s="6"/>
    </row>
    <row r="3" spans="2:6" ht="19.5" customHeight="1" x14ac:dyDescent="0.25">
      <c r="B3" s="5" t="s">
        <v>462</v>
      </c>
      <c r="C3" s="5"/>
      <c r="D3" s="5"/>
    </row>
    <row r="5" spans="2:6" ht="24" customHeight="1" x14ac:dyDescent="0.25">
      <c r="B5" s="4" t="s">
        <v>463</v>
      </c>
      <c r="C5" s="4"/>
      <c r="D5" s="4"/>
      <c r="E5" s="4"/>
      <c r="F5" s="4"/>
    </row>
    <row r="6" spans="2:6" ht="18" customHeight="1" x14ac:dyDescent="0.25">
      <c r="B6" s="3" t="s">
        <v>464</v>
      </c>
      <c r="C6" s="3"/>
      <c r="D6" s="3"/>
      <c r="E6" s="3"/>
      <c r="F6" s="3"/>
    </row>
    <row r="7" spans="2:6" ht="21.75" customHeight="1" x14ac:dyDescent="0.25">
      <c r="B7" s="2" t="s">
        <v>465</v>
      </c>
      <c r="C7" s="2"/>
      <c r="D7" s="2"/>
      <c r="E7" s="2"/>
      <c r="F7" s="2"/>
    </row>
    <row r="8" spans="2:6" ht="21.75" customHeight="1" x14ac:dyDescent="0.25">
      <c r="B8" s="1" t="s">
        <v>466</v>
      </c>
      <c r="C8" s="1"/>
      <c r="D8" s="1"/>
      <c r="E8" s="1"/>
      <c r="F8" s="1"/>
    </row>
    <row r="9" spans="2:6" x14ac:dyDescent="0.25">
      <c r="B9" s="23" t="s">
        <v>50</v>
      </c>
      <c r="C9" s="24" t="s">
        <v>51</v>
      </c>
      <c r="D9" s="23" t="s">
        <v>52</v>
      </c>
    </row>
    <row r="10" spans="2:6" x14ac:dyDescent="0.25">
      <c r="B10" s="25" t="s">
        <v>467</v>
      </c>
      <c r="C10" s="26">
        <v>110</v>
      </c>
      <c r="D10" s="27" t="s">
        <v>468</v>
      </c>
    </row>
    <row r="11" spans="2:6" x14ac:dyDescent="0.25">
      <c r="B11" s="25" t="s">
        <v>469</v>
      </c>
      <c r="C11" s="26">
        <v>100</v>
      </c>
      <c r="D11" s="27" t="s">
        <v>470</v>
      </c>
    </row>
    <row r="12" spans="2:6" x14ac:dyDescent="0.25">
      <c r="B12" s="25" t="s">
        <v>471</v>
      </c>
      <c r="C12" s="26">
        <v>3</v>
      </c>
      <c r="D12" s="27" t="s">
        <v>246</v>
      </c>
    </row>
    <row r="13" spans="2:6" x14ac:dyDescent="0.25">
      <c r="B13" s="30" t="s">
        <v>472</v>
      </c>
      <c r="C13" s="34">
        <f>(C10-C11+C12)/C11</f>
        <v>0.13</v>
      </c>
      <c r="D13" s="32" t="s">
        <v>60</v>
      </c>
    </row>
    <row r="15" spans="2:6" ht="24" customHeight="1" x14ac:dyDescent="0.25">
      <c r="B15" s="4" t="s">
        <v>473</v>
      </c>
      <c r="C15" s="4"/>
      <c r="D15" s="4"/>
      <c r="E15" s="4"/>
      <c r="F15" s="4"/>
    </row>
    <row r="16" spans="2:6" ht="18" customHeight="1" x14ac:dyDescent="0.25">
      <c r="B16" s="3" t="s">
        <v>474</v>
      </c>
      <c r="C16" s="3"/>
      <c r="D16" s="3"/>
      <c r="E16" s="3"/>
      <c r="F16" s="3"/>
    </row>
    <row r="17" spans="2:6" ht="21.75" customHeight="1" x14ac:dyDescent="0.25">
      <c r="B17" s="2" t="s">
        <v>475</v>
      </c>
      <c r="C17" s="2"/>
      <c r="D17" s="2"/>
      <c r="E17" s="2"/>
      <c r="F17" s="2"/>
    </row>
    <row r="18" spans="2:6" ht="21.75" customHeight="1" x14ac:dyDescent="0.25">
      <c r="B18" s="1" t="s">
        <v>476</v>
      </c>
      <c r="C18" s="1"/>
      <c r="D18" s="1"/>
      <c r="E18" s="1"/>
      <c r="F18" s="1"/>
    </row>
    <row r="19" spans="2:6" x14ac:dyDescent="0.25">
      <c r="B19" s="23" t="s">
        <v>50</v>
      </c>
      <c r="C19" s="24" t="s">
        <v>51</v>
      </c>
      <c r="D19" s="23" t="s">
        <v>52</v>
      </c>
    </row>
    <row r="20" spans="2:6" x14ac:dyDescent="0.25">
      <c r="B20" s="25" t="s">
        <v>204</v>
      </c>
      <c r="C20" s="36">
        <v>5000000</v>
      </c>
      <c r="D20" s="27" t="s">
        <v>205</v>
      </c>
    </row>
    <row r="21" spans="2:6" x14ac:dyDescent="0.25">
      <c r="B21" s="25" t="s">
        <v>477</v>
      </c>
      <c r="C21" s="36">
        <v>200000</v>
      </c>
      <c r="D21" s="27" t="s">
        <v>478</v>
      </c>
    </row>
    <row r="22" spans="2:6" x14ac:dyDescent="0.25">
      <c r="B22" s="25" t="s">
        <v>479</v>
      </c>
      <c r="C22" s="40">
        <v>1000000</v>
      </c>
      <c r="D22" s="27" t="s">
        <v>480</v>
      </c>
    </row>
    <row r="23" spans="2:6" x14ac:dyDescent="0.25">
      <c r="B23" s="30" t="s">
        <v>481</v>
      </c>
      <c r="C23" s="31">
        <f>(C20-C21)/C22</f>
        <v>4.8</v>
      </c>
      <c r="D23" s="32" t="s">
        <v>60</v>
      </c>
    </row>
    <row r="25" spans="2:6" ht="24" customHeight="1" x14ac:dyDescent="0.25">
      <c r="B25" s="4" t="s">
        <v>482</v>
      </c>
      <c r="C25" s="4"/>
      <c r="D25" s="4"/>
      <c r="E25" s="4"/>
      <c r="F25" s="4"/>
    </row>
    <row r="26" spans="2:6" ht="18" customHeight="1" x14ac:dyDescent="0.25">
      <c r="B26" s="3" t="s">
        <v>483</v>
      </c>
      <c r="C26" s="3"/>
      <c r="D26" s="3"/>
      <c r="E26" s="3"/>
      <c r="F26" s="3"/>
    </row>
    <row r="27" spans="2:6" ht="21.75" customHeight="1" x14ac:dyDescent="0.25">
      <c r="B27" s="2" t="s">
        <v>484</v>
      </c>
      <c r="C27" s="2"/>
      <c r="D27" s="2"/>
      <c r="E27" s="2"/>
      <c r="F27" s="2"/>
    </row>
    <row r="28" spans="2:6" ht="21.75" customHeight="1" x14ac:dyDescent="0.25">
      <c r="B28" s="1" t="s">
        <v>485</v>
      </c>
      <c r="C28" s="1"/>
      <c r="D28" s="1"/>
      <c r="E28" s="1"/>
      <c r="F28" s="1"/>
    </row>
    <row r="29" spans="2:6" x14ac:dyDescent="0.25">
      <c r="B29" s="23" t="s">
        <v>50</v>
      </c>
      <c r="C29" s="24" t="s">
        <v>51</v>
      </c>
      <c r="D29" s="23" t="s">
        <v>52</v>
      </c>
    </row>
    <row r="30" spans="2:6" x14ac:dyDescent="0.25">
      <c r="B30" s="25" t="s">
        <v>429</v>
      </c>
      <c r="C30" s="28">
        <v>0.12</v>
      </c>
      <c r="D30" s="27" t="s">
        <v>430</v>
      </c>
    </row>
    <row r="31" spans="2:6" x14ac:dyDescent="0.25">
      <c r="B31" s="25" t="s">
        <v>486</v>
      </c>
      <c r="C31" s="28">
        <v>0.1</v>
      </c>
      <c r="D31" s="27" t="s">
        <v>487</v>
      </c>
    </row>
    <row r="32" spans="2:6" x14ac:dyDescent="0.25">
      <c r="B32" s="25" t="s">
        <v>488</v>
      </c>
      <c r="C32" s="28">
        <v>0.04</v>
      </c>
      <c r="D32" s="27" t="s">
        <v>489</v>
      </c>
    </row>
    <row r="33" spans="2:4" x14ac:dyDescent="0.25">
      <c r="B33" s="30" t="s">
        <v>490</v>
      </c>
      <c r="C33" s="35">
        <f>(C30-C31)/C32</f>
        <v>0.5</v>
      </c>
      <c r="D33" s="32" t="s">
        <v>60</v>
      </c>
    </row>
  </sheetData>
  <mergeCells count="14">
    <mergeCell ref="B25:F25"/>
    <mergeCell ref="B26:F26"/>
    <mergeCell ref="B27:F27"/>
    <mergeCell ref="B28:F28"/>
    <mergeCell ref="B8:F8"/>
    <mergeCell ref="B15:F15"/>
    <mergeCell ref="B16:F16"/>
    <mergeCell ref="B17:F17"/>
    <mergeCell ref="B18:F18"/>
    <mergeCell ref="B2:D2"/>
    <mergeCell ref="B3:D3"/>
    <mergeCell ref="B5:F5"/>
    <mergeCell ref="B6:F6"/>
    <mergeCell ref="B7:F7"/>
  </mergeCells>
  <printOptions horizontalCentered="1"/>
  <pageMargins left="0.4" right="0.4" top="0.5" bottom="0.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Эхлэл</vt:lpstr>
      <vt:lpstr>1. Quant Methods</vt:lpstr>
      <vt:lpstr>2. Economics</vt:lpstr>
      <vt:lpstr>3. Financial Stmt</vt:lpstr>
      <vt:lpstr>4. Corporate Issuers</vt:lpstr>
      <vt:lpstr>5. Equity</vt:lpstr>
      <vt:lpstr>6. Fixed Income</vt:lpstr>
      <vt:lpstr>7. Deriv &amp; Portfolio</vt:lpstr>
      <vt:lpstr>8. Bonus +3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MAM-Chinzorig</cp:lastModifiedBy>
  <cp:revision>0</cp:revision>
  <dcterms:created xsi:type="dcterms:W3CDTF">2026-05-04T04:12:43Z</dcterms:created>
  <dcterms:modified xsi:type="dcterms:W3CDTF">2026-05-04T04:14:52Z</dcterms:modified>
  <dc:language>en-US</dc:language>
</cp:coreProperties>
</file>